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rtverket-my.sharepoint.com/personal/june_breistein_kartverket_no/Documents/10-Vestland/ND-Vestland/Geodataplan/Geodataplan-VESTL-2026-29/"/>
    </mc:Choice>
  </mc:AlternateContent>
  <xr:revisionPtr revIDLastSave="0" documentId="8_{D22926B9-92F5-44E5-981D-80B9D0EFF9FD}" xr6:coauthVersionLast="47" xr6:coauthVersionMax="47" xr10:uidLastSave="{00000000-0000-0000-0000-000000000000}"/>
  <bookViews>
    <workbookView xWindow="38280" yWindow="-120" windowWidth="38640" windowHeight="21120" xr2:uid="{2CBD64C0-7F1E-4B19-9184-D6DA0ADE85A7}"/>
  </bookViews>
  <sheets>
    <sheet name="Kartleggingsplan" sheetId="1" r:id="rId1"/>
    <sheet name="Handlingsplan" sheetId="2" r:id="rId2"/>
  </sheets>
  <definedNames>
    <definedName name="_xlnm._FilterDatabase" localSheetId="0" hidden="1">Kartleggingsplan!$B$12:$X$126</definedName>
    <definedName name="Slicer_Delmål_nr">#N/A</definedName>
    <definedName name="Slicer_Fagområde">#N/A</definedName>
    <definedName name="Slicer_Fylke">#N/A</definedName>
    <definedName name="Slicer_Hovedmål_nr">#N/A</definedName>
    <definedName name="Slicer_Kommune">#N/A</definedName>
    <definedName name="Slicer_Oppstart_år">#N/A</definedName>
    <definedName name="Slicer_Prioritet">#N/A</definedName>
    <definedName name="Slicer_Prosjektnavn">#N/A</definedName>
    <definedName name="_xlnm.Print_Area" localSheetId="0">Kartleggingsplan!$B$1:$AN$126</definedName>
  </definedNames>
  <calcPr calcId="191028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<sst xmlns="http://schemas.openxmlformats.org/spreadsheetml/2006/main" count="748" uniqueCount="225">
  <si>
    <r>
      <t>GEODATAPLAN for</t>
    </r>
    <r>
      <rPr>
        <b/>
        <sz val="14"/>
        <color rgb="FFFF0000"/>
        <rFont val="Calibri"/>
        <family val="2"/>
        <scheme val="minor"/>
      </rPr>
      <t xml:space="preserve"> Vestland fylke</t>
    </r>
  </si>
  <si>
    <t>Kartleggingsplan 2026-2029</t>
  </si>
  <si>
    <t>Oversikt over samfinansierte aktiviteter</t>
  </si>
  <si>
    <t>P  R  O  S  J  E  K  T  I  N  F  O</t>
  </si>
  <si>
    <t>K  O  S  T  N  A  D  E  R</t>
  </si>
  <si>
    <t>Fylke</t>
  </si>
  <si>
    <t>Region</t>
  </si>
  <si>
    <t>Prosjektnavn</t>
  </si>
  <si>
    <t>Kommune</t>
  </si>
  <si>
    <t>Prosjekt-type</t>
  </si>
  <si>
    <t>Oppstart år</t>
  </si>
  <si>
    <t>Antall</t>
  </si>
  <si>
    <t>Enhet</t>
  </si>
  <si>
    <t>Totalkostnad</t>
  </si>
  <si>
    <t>V</t>
  </si>
  <si>
    <t>E</t>
  </si>
  <si>
    <t>K</t>
  </si>
  <si>
    <t>S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</si>
  <si>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</si>
  <si>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</si>
  <si>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</si>
  <si>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</si>
  <si>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</si>
  <si>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</si>
  <si>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</si>
  <si>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</si>
  <si>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</si>
  <si>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AL</t>
  </si>
  <si>
    <t>Andre</t>
  </si>
  <si>
    <t>X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</si>
  <si>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</si>
  <si>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</si>
  <si>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</si>
  <si>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</si>
  <si>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</si>
  <si>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</si>
  <si>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</si>
  <si>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</si>
  <si>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</si>
  <si>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</si>
  <si>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</si>
  <si>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</si>
  <si>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</si>
  <si>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</si>
  <si>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</si>
  <si>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</si>
  <si>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</si>
  <si>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</si>
  <si>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</si>
  <si>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</si>
  <si>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</si>
  <si>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</si>
  <si>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</si>
  <si>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</si>
  <si>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</si>
  <si>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</si>
  <si>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</si>
  <si>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</si>
  <si>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</si>
  <si>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</si>
  <si>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VL</t>
  </si>
  <si>
    <t>Sunnhordland Austevoll 2026</t>
  </si>
  <si>
    <t>Sveio</t>
  </si>
  <si>
    <t>FKB-B-blandet_blokk</t>
  </si>
  <si>
    <t>km2</t>
  </si>
  <si>
    <t>Bømlo</t>
  </si>
  <si>
    <t>Stord</t>
  </si>
  <si>
    <t>Fitjar</t>
  </si>
  <si>
    <t>Tysnes</t>
  </si>
  <si>
    <t>Austevoll</t>
  </si>
  <si>
    <t>Sunnhordland Austevoll AR5 2026</t>
  </si>
  <si>
    <t>AR5</t>
  </si>
  <si>
    <t>Sunnhordland Austevoll laser 2026</t>
  </si>
  <si>
    <t>Laser-spredt</t>
  </si>
  <si>
    <t>Luster Førde 2026</t>
  </si>
  <si>
    <t>Luster</t>
  </si>
  <si>
    <t>FKB-B-blandet_stripe</t>
  </si>
  <si>
    <t>Sunnfjord</t>
  </si>
  <si>
    <t>Luster Førde AR5 2026</t>
  </si>
  <si>
    <t>Luster Førde laser 2026</t>
  </si>
  <si>
    <t>Stryn 2026</t>
  </si>
  <si>
    <t>Stryn</t>
  </si>
  <si>
    <t>Stryn AR5 2026</t>
  </si>
  <si>
    <t>Stryn laser 2026</t>
  </si>
  <si>
    <t>Øygarden Askøy 2027</t>
  </si>
  <si>
    <t>Øygarden</t>
  </si>
  <si>
    <t>Askøy</t>
  </si>
  <si>
    <t>Øygarden Askøy AR5 2027</t>
  </si>
  <si>
    <t>Øygarden Askøy laser 2027</t>
  </si>
  <si>
    <t>Ytre Sogn og Sunnfjord 2027</t>
  </si>
  <si>
    <t>Solund</t>
  </si>
  <si>
    <t>FKB-B-spredt_blokk</t>
  </si>
  <si>
    <t>Hyllestad</t>
  </si>
  <si>
    <t>Askvoll</t>
  </si>
  <si>
    <t>Fjaler</t>
  </si>
  <si>
    <t>Ytre Sogn og Sunnfjord AR5 2027</t>
  </si>
  <si>
    <t>Ytre Sogn og Sunnfjord laser 2027</t>
  </si>
  <si>
    <t>Midtre Sogn 2027</t>
  </si>
  <si>
    <t>Høyanger</t>
  </si>
  <si>
    <t>Vik</t>
  </si>
  <si>
    <t>Sogndal</t>
  </si>
  <si>
    <t>Midtre Sogn AR5 2027</t>
  </si>
  <si>
    <t>Midtre Sogn laser 2027</t>
  </si>
  <si>
    <t>Bjørnafjorden 2028</t>
  </si>
  <si>
    <t>Bjørnafjorden</t>
  </si>
  <si>
    <t>Bjørnafjorden AR5 2028</t>
  </si>
  <si>
    <t>Bjørnafjorden laser 2028</t>
  </si>
  <si>
    <t>Vaksdal Modalen 2028</t>
  </si>
  <si>
    <t>Vaksdal</t>
  </si>
  <si>
    <t>Modalen</t>
  </si>
  <si>
    <t>Vaksdal Modalen AR5 2028</t>
  </si>
  <si>
    <t>Vaksdal Modalen laser 2028</t>
  </si>
  <si>
    <t>Lærdal 2028</t>
  </si>
  <si>
    <t>Lærdal</t>
  </si>
  <si>
    <t>FKB-B-spredt_stripe</t>
  </si>
  <si>
    <t>Lærdal AR5 2028</t>
  </si>
  <si>
    <t>Lærdal laser 2028</t>
  </si>
  <si>
    <t>Kinn 2028</t>
  </si>
  <si>
    <t>Kinn</t>
  </si>
  <si>
    <t>Kinn AR5 2028</t>
  </si>
  <si>
    <t>Kinn laser 2028</t>
  </si>
  <si>
    <t>Stad Gloppen 2028</t>
  </si>
  <si>
    <t>Stad</t>
  </si>
  <si>
    <t>Gloppen</t>
  </si>
  <si>
    <t>Stad Gloppen AR5 2028</t>
  </si>
  <si>
    <t>Stad Gloppen laser 2028</t>
  </si>
  <si>
    <t>Voss 2029</t>
  </si>
  <si>
    <t>Ulvik</t>
  </si>
  <si>
    <t>Kvam</t>
  </si>
  <si>
    <t>Voss</t>
  </si>
  <si>
    <t>Aurland</t>
  </si>
  <si>
    <t>Voss AR5 2029</t>
  </si>
  <si>
    <t>Voss laser 2029</t>
  </si>
  <si>
    <t>Hardanger 2029</t>
  </si>
  <si>
    <t>Ullensvang</t>
  </si>
  <si>
    <t>Hardanger AR5 2029</t>
  </si>
  <si>
    <t>Hardanger laser 2029</t>
  </si>
  <si>
    <t>Øygarden Askøy ortofoto 2029</t>
  </si>
  <si>
    <t>Ortofoto10</t>
  </si>
  <si>
    <t>Øygarden Askøy ortofoto AR5 2029</t>
  </si>
  <si>
    <t>Øygarden Askøy ortofoto laser 2029</t>
  </si>
  <si>
    <t>Omløpsfotografering 2029</t>
  </si>
  <si>
    <t>Omløp</t>
  </si>
  <si>
    <t>Årdal</t>
  </si>
  <si>
    <t>Bremanger</t>
  </si>
  <si>
    <t>Hovedmål nr</t>
  </si>
  <si>
    <t>Delmål nr</t>
  </si>
  <si>
    <t>Tiltak nr</t>
  </si>
  <si>
    <t>Delmål</t>
  </si>
  <si>
    <t>SB</t>
  </si>
  <si>
    <t>KN</t>
  </si>
  <si>
    <t>KD</t>
  </si>
  <si>
    <t>IN</t>
  </si>
  <si>
    <t>Prioriterte tiltak</t>
  </si>
  <si>
    <t>Prioritet</t>
  </si>
  <si>
    <t>Status</t>
  </si>
  <si>
    <t>Måltall definert år</t>
  </si>
  <si>
    <t>Ansvar</t>
  </si>
  <si>
    <t>Prioritert/
Kontinuerlig</t>
  </si>
  <si>
    <t>Tidsfrist</t>
  </si>
  <si>
    <t>Fagområde</t>
  </si>
  <si>
    <t>Utført (År)</t>
  </si>
  <si>
    <t>Innmåling av stikkrenner</t>
  </si>
  <si>
    <t>Søke støtte frå NVE. Måle inn og registrere stikkrenner til NVDB etter feltinstruks</t>
  </si>
  <si>
    <t>Mange stikkrenner er ikkje registrert i kartgrunnlaget. Det trengs ei tilgjengeleg oversikt over stikkrenner</t>
  </si>
  <si>
    <t>Kommunane, FK, SVV</t>
  </si>
  <si>
    <t xml:space="preserve">Ajourføre ELVEG 2.0 </t>
  </si>
  <si>
    <t>Oppfordre kommunane til å ajourføre Vegnett når dei får nye bustadfelt og vegadresser</t>
  </si>
  <si>
    <t>Vegnett er eit viktig datasett for utrykningskjøretøy, men det vil alltid vere etterslep som må følgjast opp</t>
  </si>
  <si>
    <t>Kartverket/kommunane</t>
  </si>
  <si>
    <t>Forbetre datagrunnlaget for overvaking av havnivå, utarbeiding av tidevasstabellar, byggelinjer knytt til stormflo, med meir</t>
  </si>
  <si>
    <t>Få på plass ei ny vasstandsmålar i indre del av Sognefjorden. Det er også ynskje om ei målar i Nordfjord</t>
  </si>
  <si>
    <t>Det er etablert nye vasstandsmålare i Sunnhordland, Hardanger og ytre del av Sognefjorden. Ei målar i indre Sognefjord er under planlegging</t>
  </si>
  <si>
    <t>Kartverket, i samarbeid med lokale partar</t>
  </si>
  <si>
    <t>Forbetre data i FKB-C og FKB-D-områder</t>
  </si>
  <si>
    <t xml:space="preserve">Bruke 2. omdrev med 25 cm omløpsfoto som grunnlag for å konstruere FKB-C i områder med mindre gode data  </t>
  </si>
  <si>
    <t>Ein del kyst og fjellområde har FKB-C og FKB-D data av mindre god kvalitet</t>
  </si>
  <si>
    <t>Geovekst</t>
  </si>
  <si>
    <t>Betre konsistens og samanhengande nettverk i datasetta ELVEG, FKB-Veg og FKB-TraktorvegSti</t>
  </si>
  <si>
    <t>Bestille oppgradering med konsekvensretting mellom datasetta FKB-Vegnett, FKB-Veg og FKB-TraktorvegSti i Geovekst-prosjekt og i FDV- arbeidet</t>
  </si>
  <si>
    <t>Variabel konsistens og samanheng mellom datasetta</t>
  </si>
  <si>
    <t>Geovekst/Kartverket</t>
  </si>
  <si>
    <t>Betre geometri og samanheng i datasettet FKB-TraktorvegSti</t>
  </si>
  <si>
    <t>Bruke stidata frå Tur- og friluftsruter og Rett i kartet, samt omløpsbilder for å styrke datasettet. Påføre høgde frå laserdata på alle nye objekt frå turrutebasen. Vurdere forbedring av stidatasett ifm. Geovekstprosjekt</t>
  </si>
  <si>
    <t xml:space="preserve">Alle data har fått påført høgde. Kvalitet og samanheng i data er mindre god i fleire områder. Data frå turrutebasen vert fortløpande lagt inn  </t>
  </si>
  <si>
    <t>Partane i fylket gjer kontinuerleg ajourhald av utvalde datasett som bygg, tiltak, ferdigvegsdata, med meir</t>
  </si>
  <si>
    <t>Veiledning og tett oppfølgjing, eventuelt samarbeid med andre kommunar med meir ressursar</t>
  </si>
  <si>
    <t>Fleire kommunar har ikkje kapasitet til å rydde i desse datasetta</t>
  </si>
  <si>
    <t>Kommunane/Kartverket/alle partar</t>
  </si>
  <si>
    <t>Ajourhalde AR5</t>
  </si>
  <si>
    <t>Ajourføre AR5 etter gjeldande kartleggingsplan</t>
  </si>
  <si>
    <t>AR5 kartgrunnlag har varierande alder</t>
  </si>
  <si>
    <t>Geovekst/ NIBIO/Kommunar</t>
  </si>
  <si>
    <t>Lokale DOK-data i kommunane bør veljast som DOK-tilleggsdata i Geonorge</t>
  </si>
  <si>
    <t>Oppmode kommunane om å få oversikt over eigne lokale DOK-data, registrere desse i Geonorge og velje desse som DOK-tilleggsdata</t>
  </si>
  <si>
    <t>Berre 3 av kommunane i Vestland har valt DOK-tilleggsdata i Geonorge</t>
  </si>
  <si>
    <t>Kommunane i samarbeid med Plan- og temadatautvala</t>
  </si>
  <si>
    <t>Ferdigstilte bygningar skal ha ein ferdigstillingsstatus i matrikkelen</t>
  </si>
  <si>
    <t>Ferdigstilte bustader og fritidsbustader skal ha ein ferdigstillingsstatus i matrikkelen</t>
  </si>
  <si>
    <t>Mange bustader og fritidsbustader eldre enn 3 år er ikkje gitt ferdigstilling status i matrikkelen.</t>
  </si>
  <si>
    <t>Kommunen</t>
  </si>
  <si>
    <t>Lovpålagde datafelt for areal i bygningar blir fylte ut på bygningar</t>
  </si>
  <si>
    <t>Bygningar med eit utval bustadkoder skal ha bruksareal. Bruksareal (BRA) skal førast på brukseining og etasje</t>
  </si>
  <si>
    <t>Nokre bustader og fritidsbustader frå 1.jan 2010 manglar bruksareal(BRA). BRA skal førast på brukseining og etasje.</t>
  </si>
  <si>
    <t>Bygningskode og brukseiningstype skal førast konsistent</t>
  </si>
  <si>
    <t>Bygningar med kode 161 fritidsbygning skal minimum ha éi brukseining av typen fritidsbustad</t>
  </si>
  <si>
    <t>I mange tilfelle er bustader eller fritidsbustader registrerte berre med brukseiningstype unummerert brukseining (U)</t>
  </si>
  <si>
    <t>Brukseiningar til bustadføremål skal vere registrerte med type bustad.</t>
  </si>
  <si>
    <t>Matrikkeleiningane grunneigedom, festegrunn og jordsameige skal ha teig. Fokus på bustad og fritidsbustad i 2026</t>
  </si>
  <si>
    <t>Matrikkeleining med bygning med kode bustad og fritidsbustad har teig</t>
  </si>
  <si>
    <t>Det er framleis bustader og fritidsbustader som er knytt til matrikkeleiningar som ikkje har teig</t>
  </si>
  <si>
    <t>Matrikkeleiningane sine teigar er avgrensa med eigedomsgrenser (eventuelt hjelpelinjer) og utan bruk av fiktive linjer. Fokus på bustad og fritidsbustad i 2026</t>
  </si>
  <si>
    <t>Teigane til matrikkeleiningane er avgrensa med eigedomsgrenser (eventuelt hjelpelinje veg- eller vasskant)</t>
  </si>
  <si>
    <t>Det er mange bustader og fritidsbustader som er knytte til matrikkeleiningar med berre fiktive grenser</t>
  </si>
  <si>
    <t>Alle kommunar i Vestland har 100% vegadresser, og alle har gjennomført førstegongsregistrering av tilkomstpunkt for aktuelle adresser</t>
  </si>
  <si>
    <t>Endre matrikkeladresser til vegadresser og tildela alle nye adresser som vegadresse.  Tilkomstpunkt blir oppretta der adressepunktet ikkje definerer tilkomsten på ein klar og eintydig måte.</t>
  </si>
  <si>
    <t>I Vestland fylke er det 98,39 % vegadresser. 35 av 43 kommunar har over 95 % vegadresser. 36 av 43 kommunar har registrert minst eit tilkomstpunkt.</t>
  </si>
  <si>
    <t>Full dekning av kystkontur i god kvalitet</t>
  </si>
  <si>
    <t>Inkludere kystkontur ved å ta med nes, øyar, holmar og skjær i områdeavgrensingane for FKB-B og FKB- C i Geovekst-prosjekta</t>
  </si>
  <si>
    <t>Ein manglar kystkontur i god kvalitet i nokre områder</t>
  </si>
  <si>
    <t>Betre dekning av djupnedata målt med multistråle ekkolodd</t>
  </si>
  <si>
    <t>Fortsette å melde inn ønske om betre dekning av multistråle djupnedata utført av sertifisert sjømålingsfirma til Geovekst sentralt/Geovekst-forum. Undersøke mogelegheiter for etablering av marine grunnkart i fleire kommunar i fylket. Påverke agendaen og drive spørsmålet på statlege leiarmøte</t>
  </si>
  <si>
    <t>Ein manglar djupnedata målt med multistråle ekkolodd i ein del sjøområde i fylket. Multistråledata gir grunnlag for å lage gode sjøkart og marine grunnkart</t>
  </si>
  <si>
    <t>Kartverket</t>
  </si>
  <si>
    <r>
      <t xml:space="preserve">Merknad: </t>
    </r>
    <r>
      <rPr>
        <sz val="10"/>
        <rFont val="Calibri"/>
        <family val="2"/>
        <scheme val="minor"/>
      </rPr>
      <t xml:space="preserve">Alle tal er innleiande og retningsvisande overslag inkludert mva. </t>
    </r>
    <r>
      <rPr>
        <b/>
        <sz val="10"/>
        <rFont val="Calibri"/>
        <family val="2"/>
        <scheme val="minor"/>
      </rPr>
      <t xml:space="preserve">Laserskanning: </t>
    </r>
    <r>
      <rPr>
        <sz val="10"/>
        <rFont val="Calibri"/>
        <family val="2"/>
        <scheme val="minor"/>
      </rPr>
      <t xml:space="preserve">Få konkrete områder er meldt inn i planen, det er venta supplering av ei del laserskanning når Geovekst- prosjekta vert utforma og starta opp. </t>
    </r>
    <r>
      <rPr>
        <b/>
        <sz val="10"/>
        <rFont val="Calibri"/>
        <family val="2"/>
        <scheme val="minor"/>
      </rPr>
      <t xml:space="preserve">AR5: </t>
    </r>
    <r>
      <rPr>
        <sz val="10"/>
        <rFont val="Calibri"/>
        <family val="2"/>
        <scheme val="minor"/>
      </rPr>
      <t>Det er brukt arealtal frå NIBIO og avrunda einingskostnad (1300 kr/km2).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</si>
</sst>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kr&quot;\ #,##0.00;\-&quot;kr&quot;\ #,##0.00"/>
    <numFmt numFmtId="44" formatCode="_-&quot;kr&quot;\ * #,##0.00_-;\-&quot;kr&quot;\ * #,##0.00_-;_-&quot;kr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BFBFB"/>
      <name val="Calibri"/>
      <family val="2"/>
      <scheme val="minor"/>
    </font>
    <font>
      <sz val="10"/>
      <color rgb="FFC4C4C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10" xfId="0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7" xfId="0" applyFill="1" applyBorder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9" fontId="0" fillId="0" borderId="0" xfId="0" applyNumberForma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44" fontId="0" fillId="4" borderId="8" xfId="1" applyFont="1" applyFill="1" applyBorder="1" applyProtection="1"/>
    <xf numFmtId="44" fontId="0" fillId="4" borderId="6" xfId="1" applyFont="1" applyFill="1" applyBorder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3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right"/>
    </xf>
    <xf numFmtId="7" fontId="6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8" fillId="0" borderId="0" xfId="1" applyNumberFormat="1" applyFont="1" applyFill="1" applyAlignment="1" applyProtection="1">
      <alignment horizontal="center" wrapText="1"/>
    </xf>
    <xf numFmtId="7" fontId="8" fillId="0" borderId="0" xfId="1" applyNumberFormat="1" applyFont="1" applyFill="1" applyAlignment="1" applyProtection="1">
      <alignment horizontal="center"/>
    </xf>
    <xf numFmtId="0" fontId="12" fillId="11" borderId="0" xfId="0" applyFont="1" applyFill="1" applyAlignment="1">
      <alignment wrapText="1"/>
    </xf>
    <xf numFmtId="0" fontId="14" fillId="11" borderId="0" xfId="0" applyFont="1" applyFill="1" applyAlignment="1">
      <alignment wrapText="1"/>
    </xf>
    <xf numFmtId="49" fontId="13" fillId="5" borderId="11" xfId="0" applyNumberFormat="1" applyFont="1" applyFill="1" applyBorder="1" applyAlignment="1">
      <alignment horizontal="left" vertical="top"/>
    </xf>
    <xf numFmtId="49" fontId="13" fillId="7" borderId="11" xfId="0" applyNumberFormat="1" applyFont="1" applyFill="1" applyBorder="1" applyAlignment="1">
      <alignment horizontal="left" vertical="top"/>
    </xf>
    <xf numFmtId="49" fontId="13" fillId="8" borderId="11" xfId="0" applyNumberFormat="1" applyFont="1" applyFill="1" applyBorder="1" applyAlignment="1">
      <alignment horizontal="left" vertical="top"/>
    </xf>
    <xf numFmtId="49" fontId="13" fillId="9" borderId="11" xfId="0" applyNumberFormat="1" applyFont="1" applyFill="1" applyBorder="1" applyAlignment="1">
      <alignment horizontal="left" vertical="top"/>
    </xf>
    <xf numFmtId="49" fontId="12" fillId="5" borderId="11" xfId="0" applyNumberFormat="1" applyFont="1" applyFill="1" applyBorder="1" applyAlignment="1">
      <alignment horizontal="left" vertical="top"/>
    </xf>
    <xf numFmtId="49" fontId="13" fillId="5" borderId="11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Alignment="1" applyProtection="1">
      <alignment horizontal="center" vertical="top" wrapText="1"/>
      <protection locked="0"/>
    </xf>
    <xf numFmtId="49" fontId="8" fillId="0" borderId="0" xfId="0" applyNumberFormat="1" applyFont="1" applyAlignment="1" applyProtection="1">
      <alignment horizontal="left" vertical="top" wrapText="1"/>
      <protection locked="0"/>
    </xf>
    <xf numFmtId="49" fontId="13" fillId="0" borderId="0" xfId="0" applyNumberFormat="1" applyFont="1" applyAlignment="1" applyProtection="1">
      <alignment horizontal="left" vertical="top" wrapText="1"/>
      <protection locked="0"/>
    </xf>
    <xf numFmtId="9" fontId="13" fillId="0" borderId="0" xfId="0" applyNumberFormat="1" applyFont="1" applyAlignment="1" applyProtection="1">
      <alignment horizontal="left" vertical="top" wrapText="1"/>
      <protection locked="0"/>
    </xf>
    <xf numFmtId="49" fontId="13" fillId="0" borderId="0" xfId="0" applyNumberFormat="1" applyFont="1" applyAlignment="1" applyProtection="1">
      <alignment horizontal="center" vertical="top"/>
      <protection locked="0"/>
    </xf>
    <xf numFmtId="49" fontId="15" fillId="6" borderId="11" xfId="0" applyNumberFormat="1" applyFont="1" applyFill="1" applyBorder="1" applyAlignment="1">
      <alignment horizontal="left" vertical="top"/>
    </xf>
    <xf numFmtId="49" fontId="16" fillId="10" borderId="11" xfId="0" applyNumberFormat="1" applyFont="1" applyFill="1" applyBorder="1" applyAlignment="1">
      <alignment horizontal="left" vertical="top"/>
    </xf>
  </cellXfs>
  <cellStyles count="2">
    <cellStyle name="Normal" xfId="0" builtinId="0"/>
    <cellStyle name="Valuta" xfId="1" builtinId="4"/>
  </cellStyles>
  <dxfs count="63"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30" formatCode="@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3" formatCode="0\ %"/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1" defaultTableStyle="TableStyleMedium2" defaultPivotStyle="PivotStyleLight16">
    <tableStyle name="Invisible" pivot="0" table="0" count="0" xr9:uid="{FD7DF187-EDB9-4BCA-8F4C-185336A3BA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57149</xdr:colOff>
      <xdr:row>0</xdr:row>
      <xdr:rowOff>0</xdr:rowOff>
    </xdr:from>
    <xdr:to>
      <xdr:col>5</xdr:col>
      <xdr:colOff>1028699</xdr:colOff>
      <xdr:row>6</xdr:row>
      <xdr:rowOff>15875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Fylke">
              <a:extLst>
                <a:ext uri="{FF2B5EF4-FFF2-40B4-BE49-F238E27FC236}">
                  <a16:creationId xmlns:a16="http://schemas.microsoft.com/office/drawing/2014/main" id="{93A35D17-9F49-97E9-05F3-3F299971D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48099" y="0"/>
              <a:ext cx="189547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323850</xdr:colOff>
      <xdr:row>0</xdr:row>
      <xdr:rowOff>1</xdr:rowOff>
    </xdr:from>
    <xdr:to>
      <xdr:col>15</xdr:col>
      <xdr:colOff>1038225</xdr:colOff>
      <xdr:row>6</xdr:row>
      <xdr:rowOff>25401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Prosjektnavn">
              <a:extLst>
                <a:ext uri="{FF2B5EF4-FFF2-40B4-BE49-F238E27FC236}">
                  <a16:creationId xmlns:a16="http://schemas.microsoft.com/office/drawing/2014/main" id="{7509DC10-0B37-1B88-F777-28D95A42EC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00" y="1"/>
              <a:ext cx="19812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209550</xdr:colOff>
      <xdr:row>0</xdr:row>
      <xdr:rowOff>0</xdr:rowOff>
    </xdr:from>
    <xdr:to>
      <xdr:col>14</xdr:col>
      <xdr:colOff>190500</xdr:colOff>
      <xdr:row>6</xdr:row>
      <xdr:rowOff>25400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Kommune">
              <a:extLst>
                <a:ext uri="{FF2B5EF4-FFF2-40B4-BE49-F238E27FC236}">
                  <a16:creationId xmlns:a16="http://schemas.microsoft.com/office/drawing/2014/main" id="{06CC660F-8486-F707-9100-0DE896767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50" y="0"/>
              <a:ext cx="75438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1114425</xdr:colOff>
      <xdr:row>0</xdr:row>
      <xdr:rowOff>1</xdr:rowOff>
    </xdr:from>
    <xdr:to>
      <xdr:col>7</xdr:col>
      <xdr:colOff>171450</xdr:colOff>
      <xdr:row>6</xdr:row>
      <xdr:rowOff>6351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Oppstart år">
              <a:extLst>
                <a:ext uri="{FF2B5EF4-FFF2-40B4-BE49-F238E27FC236}">
                  <a16:creationId xmlns:a16="http://schemas.microsoft.com/office/drawing/2014/main" id="{991865B8-AEEC-5125-1312-09AE3F443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 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1"/>
              <a:ext cx="1695450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361950</xdr:colOff>
      <xdr:row>0</xdr:row>
      <xdr:rowOff>1</xdr:rowOff>
    </xdr:from>
    <xdr:to>
      <xdr:col>4</xdr:col>
      <xdr:colOff>219075</xdr:colOff>
      <xdr:row>4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Hovedmål nr">
              <a:extLst>
                <a:ext uri="{FF2B5EF4-FFF2-40B4-BE49-F238E27FC236}">
                  <a16:creationId xmlns:a16="http://schemas.microsoft.com/office/drawing/2014/main" id="{4BA6BB29-9C27-BCFD-0BFF-87A3C3DF08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9625" y="1"/>
              <a:ext cx="2105025" cy="9334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381000</xdr:colOff>
      <xdr:row>0</xdr:row>
      <xdr:rowOff>0</xdr:rowOff>
    </xdr:from>
    <xdr:to>
      <xdr:col>5</xdr:col>
      <xdr:colOff>123826</xdr:colOff>
      <xdr:row>4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Delmål nr">
              <a:extLst>
                <a:ext uri="{FF2B5EF4-FFF2-40B4-BE49-F238E27FC236}">
                  <a16:creationId xmlns:a16="http://schemas.microsoft.com/office/drawing/2014/main" id="{DB3E2A93-04BE-2D3D-81B9-814715B9C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l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6575" y="0"/>
              <a:ext cx="1857376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247650</xdr:colOff>
      <xdr:row>0</xdr:row>
      <xdr:rowOff>0</xdr:rowOff>
    </xdr:from>
    <xdr:to>
      <xdr:col>10</xdr:col>
      <xdr:colOff>390525</xdr:colOff>
      <xdr:row>4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Prioritet">
              <a:extLst>
                <a:ext uri="{FF2B5EF4-FFF2-40B4-BE49-F238E27FC236}">
                  <a16:creationId xmlns:a16="http://schemas.microsoft.com/office/drawing/2014/main" id="{058A2A12-EDA8-7179-9A6F-E59DB7FAB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iorite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0"/>
              <a:ext cx="1781175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466725</xdr:colOff>
      <xdr:row>0</xdr:row>
      <xdr:rowOff>0</xdr:rowOff>
    </xdr:from>
    <xdr:to>
      <xdr:col>12</xdr:col>
      <xdr:colOff>1085850</xdr:colOff>
      <xdr:row>4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Fagområde">
              <a:extLst>
                <a:ext uri="{FF2B5EF4-FFF2-40B4-BE49-F238E27FC236}">
                  <a16:creationId xmlns:a16="http://schemas.microsoft.com/office/drawing/2014/main" id="{794B40FE-882C-FEEC-5D0E-9B5199A7E0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gområ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5150" y="0"/>
              <a:ext cx="35814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Hovedmål_nr" xr10:uid="{5228A4F8-8481-48F3-9E9D-15BA15672348}" sourceName="Hovedmål nr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elmål_nr" xr10:uid="{6764F29E-6EC2-486E-A29B-891D4600D147}" sourceName="Delmål nr">
  <extLst>
    <x:ext xmlns:x15="http://schemas.microsoft.com/office/spreadsheetml/2010/11/main" uri="{2F2917AC-EB37-4324-AD4E-5DD8C200BD13}">
      <x15:tableSlicerCache tableId="3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ioritet" xr10:uid="{6E3B2729-DDC2-49CD-A5CD-0C860A400C4B}" sourceName="Prioritet">
  <extLst>
    <x:ext xmlns:x15="http://schemas.microsoft.com/office/spreadsheetml/2010/11/main" uri="{2F2917AC-EB37-4324-AD4E-5DD8C200BD13}">
      <x15:tableSlicerCache tableId="3" column="1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agområde" xr10:uid="{EB0CA855-3460-4F2F-9C6C-66FF08AF0562}" sourceName="Fagområde">
  <extLst>
    <x:ext xmlns:x15="http://schemas.microsoft.com/office/spreadsheetml/2010/11/main" uri="{2F2917AC-EB37-4324-AD4E-5DD8C200BD13}">
      <x15:tableSlicerCache tableId="3" column="17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BB82DE00-88A8-426E-ACD3-D4167BFE7E63}" sourceName="Fylk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EC58D061-291F-4F43-B73C-D394ABB2C057}" sourceName="Prosjektnavn">
  <extLst>
    <x:ext xmlns:x15="http://schemas.microsoft.com/office/spreadsheetml/2010/11/main" uri="{2F2917AC-EB37-4324-AD4E-5DD8C200BD13}">
      <x15:tableSlicerCache tableId="4" column="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" xr10:uid="{EEA1008E-70EA-49CE-B081-245D9F9FD0EC}" sourceName="Kommune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626CE93C-81FE-4886-B5CC-52D91A540C69}" sourceName="Oppstart år">
  <extLst>
    <x:ext xmlns:x15="http://schemas.microsoft.com/office/spreadsheetml/2010/11/main" uri="{2F2917AC-EB37-4324-AD4E-5DD8C200BD13}">
      <x15:tableSlicerCache tableId="4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ylke" xr10:uid="{376DE59E-87BA-4A1B-82DB-D5387DC38D2F}" cache="Slicer_Fylke" caption="Fylke" columnCount="4" rowHeight="241300"/>
  <slicer name="Prosjektnavn" xr10:uid="{53A42F08-19DC-4ED8-95B3-86EDAE2C43A2}" cache="Slicer_Prosjektnavn" caption="Prosjektnavn" rowHeight="241300"/>
  <slicer name="Kommune" xr10:uid="{90C1FE08-BABD-413E-9AB6-81C16236E2CD}" cache="Slicer_Kommune" caption="Kommune" columnCount="6" rowHeight="241300"/>
  <slicer name="Oppstart år" xr10:uid="{7C1B24AE-252A-45FE-B2E5-5507BB312862}" cache="Slicer_Oppstart_år" caption="Oppstart år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mål nr" xr10:uid="{9AADB8AA-500D-4D8A-85D5-D469C5E17672}" cache="Slicer_Hovedmål_nr" caption="Hovedmål nr" columnCount="3" rowHeight="241300"/>
  <slicer name="Delmål nr" xr10:uid="{3BF8F2F5-EA9C-4935-90B8-0878F0E7D592}" cache="Slicer_Delmål_nr" caption="Delmål nr" columnCount="3" rowHeight="241300"/>
  <slicer name="Prioritet" xr10:uid="{360A71E5-E74F-4423-A6F7-DD49B527E4DD}" cache="Slicer_Prioritet" caption="Prioritet" columnCount="3" rowHeight="241300"/>
  <slicer name="Fagområde" xr10:uid="{C7C8E39B-8D4B-4638-A164-8B8F2B10F472}" cache="Slicer_Fagområde" caption="Fagområde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449D72-3DA8-410F-9B36-4758D6FD00FC}" name="Kartleggingsplan" displayName="Kartleggingsplan" ref="B12:AN126" totalsRowShown="0" headerRowDxfId="21" dataDxfId="20" tableBorderDxfId="62">
  <autoFilter ref="B12:AN126" xr:uid="{E6449D72-3DA8-410F-9B36-4758D6FD00FC}"/>
  <tableColumns count="39">
    <tableColumn id="1" xr3:uid="{AC2564EE-9780-4DD2-8A1B-9809528A316D}" name="Fylke" dataDxfId="60"/>
    <tableColumn id="2" xr3:uid="{A683EFA4-5A6B-4B7C-A864-F330B5FAAC69}" name="Region" dataDxfId="59"/>
    <tableColumn id="3" xr3:uid="{EC09A96C-4171-4B5C-8D49-D6BAD2A9CC9C}" name="Prosjektnavn" dataDxfId="58"/>
    <tableColumn id="4" xr3:uid="{0646ABE6-E41B-45A0-8DBC-CA8CE8715171}" name="Kommune" dataDxfId="57"/>
    <tableColumn id="5" xr3:uid="{1AE082CE-95F1-4C26-85E8-C7641C1746E2}" name="Prosjekt-type" dataDxfId="56"/>
    <tableColumn id="6" xr3:uid="{B9C9A114-25A3-4A65-A695-A8E5D769E633}" name="Oppstart år" dataDxfId="55"/>
    <tableColumn id="7" xr3:uid="{9CD800BB-2973-4B69-BE83-7B8A34D9E935}" name="Antall" dataDxfId="54"/>
    <tableColumn id="8" xr3:uid="{214BAA0A-B6F3-4312-B3BE-A70FB9AA5E6C}" name="Enhet" dataDxfId="53"/>
    <tableColumn id="9" xr3:uid="{5FC45797-1012-403C-A05C-B712972986D7}" name="Totalkostnad" dataDxfId="52" dataCellStyle="Valuta"/>
    <tableColumn id="10" xr3:uid="{4DB23F5A-63AC-42AC-8334-54C7C278712D}" name="1" dataDxfId="51" dataCellStyle="Valuta"/>
    <tableColumn id="11" xr3:uid="{72AF9AF4-7545-43ED-A476-7959D958E84A}" name="2" dataDxfId="50" dataCellStyle="Valuta"/>
    <tableColumn id="12" xr3:uid="{79B8DB09-4902-45AB-84DB-EEE99CF9969A}" name="3" dataDxfId="49" dataCellStyle="Valuta"/>
    <tableColumn id="13" xr3:uid="{2BF96B07-E68F-42AE-A4E9-3FC26A735C5B}" name="4" dataDxfId="48" dataCellStyle="Valuta"/>
    <tableColumn id="14" xr3:uid="{9C07072E-ABF3-43F7-8AA5-21AFEB3C4AC7}" name="5" dataDxfId="47" dataCellStyle="Valuta"/>
    <tableColumn id="15" xr3:uid="{9C460297-BE99-496B-8824-06173E7584B2}" name="6" dataDxfId="46" dataCellStyle="Valuta"/>
    <tableColumn id="16" xr3:uid="{4D7448F2-BD8A-467E-A677-BDFCED44374F}" name="7" dataDxfId="45" dataCellStyle="Valuta"/>
    <tableColumn id="17" xr3:uid="{D028AF05-0BAD-4852-A3FE-864619E5EF6F}" name="8" dataDxfId="44" dataCellStyle="Valuta"/>
    <tableColumn id="18" xr3:uid="{7B49677A-A639-481F-85FF-68EB367B1A7F}" name="9" dataDxfId="43" dataCellStyle="Valuta"/>
    <tableColumn id="19" xr3:uid="{E58F1F55-36DB-41C8-8DB4-21405B7EF965}" name="10" dataDxfId="42" dataCellStyle="Valuta"/>
    <tableColumn id="20" xr3:uid="{44C8BFE2-F034-4A7A-AE99-BBAB2BE4DCEB}" name="11" dataDxfId="41" dataCellStyle="Valuta"/>
    <tableColumn id="21" xr3:uid="{ED080F37-F0A8-4E1A-88DB-D81EF79D0BDE}" name="12" dataDxfId="40" dataCellStyle="Valuta"/>
    <tableColumn id="22" xr3:uid="{4D0BEED7-5E50-4D21-AE34-84ABE7254324}" name="13" dataDxfId="39" dataCellStyle="Valuta"/>
    <tableColumn id="23" xr3:uid="{EDF5AD08-C807-4BD5-A986-23D0F9A67675}" name="14" dataDxfId="38" dataCellStyle="Valuta"/>
    <tableColumn id="24" xr3:uid="{FD298B1C-375C-4B0A-A567-43260D392904}" name="15" dataDxfId="37" dataCellStyle="Valuta"/>
    <tableColumn id="25" xr3:uid="{4FA743FB-0052-4FD1-981E-783314CA6C2A}" name="16" dataDxfId="36" dataCellStyle="Valuta"/>
    <tableColumn id="26" xr3:uid="{9D005AAA-5C8F-46D3-808B-9AC765FD7D23}" name="17" dataDxfId="35" dataCellStyle="Valuta"/>
    <tableColumn id="27" xr3:uid="{A91D16D7-5C5C-446D-9901-FDC1891FE8D0}" name="18" dataDxfId="34" dataCellStyle="Valuta"/>
    <tableColumn id="28" xr3:uid="{1232D105-A551-4013-8762-59039375E780}" name="19" dataDxfId="33" dataCellStyle="Valuta"/>
    <tableColumn id="29" xr3:uid="{4A2E6173-2FC2-42E5-BC54-859ABEDDCBAC}" name="20" dataDxfId="32" dataCellStyle="Valuta"/>
    <tableColumn id="30" xr3:uid="{E8D1059F-E80E-4B6C-AA10-C746503512F1}" name="21" dataDxfId="31"/>
    <tableColumn id="31" xr3:uid="{54DA8D02-3871-488C-B44B-C6196D070F7F}" name="22" dataDxfId="30"/>
    <tableColumn id="32" xr3:uid="{019F2F6C-E0EC-4C89-A1BD-AAA2DDB885B5}" name="23" dataDxfId="29"/>
    <tableColumn id="33" xr3:uid="{374C97CA-4AD0-48BD-861D-EDD31B4EF2F1}" name="24" dataDxfId="28"/>
    <tableColumn id="34" xr3:uid="{2A858F53-F14D-4CC3-AD2B-DD73B7416DC5}" name="25" dataDxfId="27"/>
    <tableColumn id="35" xr3:uid="{14EDF9F5-08A4-4C10-9F48-6211A604E2D2}" name="26" dataDxfId="26"/>
    <tableColumn id="36" xr3:uid="{5F4B0169-7F50-4B8E-9F17-9431160009D6}" name="27" dataDxfId="25"/>
    <tableColumn id="37" xr3:uid="{126F2918-A3D3-4F84-8BB1-C1BBF9A8CF08}" name="28" dataDxfId="24"/>
    <tableColumn id="38" xr3:uid="{A2B64657-D303-4D79-9032-843E8A9DD64D}" name="29" dataDxfId="23"/>
    <tableColumn id="39" xr3:uid="{64BE924C-2545-4B20-85A0-10CFD4FBCB1C}" name="30" dataDxfId="22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A95D9E-17E4-4D22-A600-972C6066631F}" name="Handlingsplan" displayName="Handlingsplan" ref="B6:S24" totalsRowShown="0" headerRowDxfId="1" dataDxfId="0" headerRowBorderDxfId="61">
  <autoFilter ref="B6:S24" xr:uid="{A3A95D9E-17E4-4D22-A600-972C6066631F}"/>
  <tableColumns count="18">
    <tableColumn id="1" xr3:uid="{B294B6D1-A395-4087-A7BA-D28452F57ABE}" name="Hovedmål nr" dataDxfId="19"/>
    <tableColumn id="2" xr3:uid="{283DB2D5-0380-4AC3-A62E-B7928C14A759}" name="Delmål nr" dataDxfId="18"/>
    <tableColumn id="3" xr3:uid="{13F4E9A3-032D-4D7C-BF8C-DCC5E728B3D3}" name="Tiltak nr" dataDxfId="17"/>
    <tableColumn id="4" xr3:uid="{05CBD73B-CE61-479A-8996-82ECBFF07B23}" name="Delmål" dataDxfId="16"/>
    <tableColumn id="5" xr3:uid="{7A56945E-45BB-4233-9DC7-E049EF64F185}" name="SB" dataDxfId="15"/>
    <tableColumn id="6" xr3:uid="{F40A2B2D-B994-4FE2-8F16-A03D6FBF0F0E}" name="KN" dataDxfId="14"/>
    <tableColumn id="7" xr3:uid="{52166BFE-27D3-4B41-9196-6CDD515A8126}" name="KD" dataDxfId="13"/>
    <tableColumn id="8" xr3:uid="{299E52D8-A44B-482D-AD54-A8C862DDD02B}" name="S" dataDxfId="12"/>
    <tableColumn id="9" xr3:uid="{FF9E113B-3755-4061-B38A-A5F5517ED8F6}" name="IN" dataDxfId="11"/>
    <tableColumn id="10" xr3:uid="{B45E9970-8852-460C-8664-DC525D3C8504}" name="Prioriterte tiltak" dataDxfId="10"/>
    <tableColumn id="11" xr3:uid="{85C6273F-D39A-4A47-8ACB-F4262A02198E}" name="Prioritet" dataDxfId="9"/>
    <tableColumn id="12" xr3:uid="{E91E4EE0-BB09-4D6B-A858-9646749789E8}" name="Status" dataDxfId="8"/>
    <tableColumn id="13" xr3:uid="{C77AC046-CA70-45E9-999C-9D56225583D1}" name="Måltall definert år" dataDxfId="7"/>
    <tableColumn id="14" xr3:uid="{07720CB2-2902-41AF-B479-E1A0006F101C}" name="Ansvar" dataDxfId="6"/>
    <tableColumn id="15" xr3:uid="{1AC74173-AE0F-4C9E-B13B-0ED058E9C25D}" name="Prioritert/_x000a_Kontinuerlig" dataDxfId="5"/>
    <tableColumn id="16" xr3:uid="{F241DF70-332E-48D5-A3B7-822FBB4A5077}" name="Tidsfrist" dataDxfId="4"/>
    <tableColumn id="17" xr3:uid="{9138278E-B487-4046-BC4B-5C2D1F55382C}" name="Fagområde" dataDxfId="3"/>
    <tableColumn id="18" xr3:uid="{2D2DA0FB-5E04-4D02-8CD5-3839FDA021DE}" name="Utført (År)" data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2D14-868A-43EB-BA84-CF2F91B21D71}">
  <sheetPr codeName="Ark3">
    <tabColor theme="9" tint="-0.249977111117893"/>
    <pageSetUpPr fitToPage="1"/>
  </sheetPr>
  <dimension ref="B1:AN141"/>
  <sheetViews>
    <sheetView tabSelected="1" zoomScaleNormal="100" workbookViewId="0">
      <pane ySplit="10" topLeftCell="A13" activePane="bottomLeft" state="frozen"/>
      <selection pane="bottomLeft" activeCell="B1" sqref="B1"/>
    </sheetView>
  </sheetViews>
  <sheetFormatPr baseColWidth="10" defaultColWidth="11.42578125" defaultRowHeight="15" x14ac:dyDescent="0.25"/>
  <cols>
    <col min="1" max="1" width="1.5703125" customWidth="1"/>
    <col min="2" max="2" width="8.140625" customWidth="1"/>
    <col min="3" max="3" width="10.28515625" customWidth="1"/>
    <col min="4" max="4" width="36.85546875" customWidth="1"/>
    <col min="5" max="5" width="13.85546875" customWidth="1"/>
    <col min="6" max="6" width="25.140625" style="19" customWidth="1"/>
    <col min="7" max="7" width="14.42578125" customWidth="1"/>
    <col min="8" max="8" width="9.7109375" customWidth="1"/>
    <col min="9" max="9" width="8.7109375" customWidth="1"/>
    <col min="10" max="15" width="19" customWidth="1"/>
    <col min="16" max="16" width="17" customWidth="1"/>
    <col min="17" max="17" width="15" bestFit="1" customWidth="1"/>
    <col min="18" max="18" width="13.5703125" hidden="1" customWidth="1"/>
    <col min="19" max="19" width="15" bestFit="1" customWidth="1"/>
    <col min="20" max="20" width="7.85546875" hidden="1" customWidth="1"/>
    <col min="21" max="22" width="15" hidden="1" customWidth="1"/>
    <col min="23" max="23" width="7.85546875" hidden="1" customWidth="1"/>
    <col min="24" max="24" width="12.5703125" hidden="1" customWidth="1"/>
    <col min="25" max="39" width="19" hidden="1" customWidth="1"/>
    <col min="40" max="40" width="11.85546875" customWidth="1"/>
  </cols>
  <sheetData>
    <row r="1" spans="2:40" x14ac:dyDescent="0.25">
      <c r="F1"/>
    </row>
    <row r="2" spans="2:40" x14ac:dyDescent="0.25">
      <c r="F2"/>
      <c r="Q2" s="48" t="s">
        <v>224</v>
      </c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</row>
    <row r="3" spans="2:40" ht="22.5" customHeight="1" x14ac:dyDescent="0.25">
      <c r="F3"/>
      <c r="L3" s="1"/>
      <c r="M3" s="1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</row>
    <row r="4" spans="2:40" ht="18.75" x14ac:dyDescent="0.3">
      <c r="B4" s="2" t="s">
        <v>0</v>
      </c>
      <c r="F4"/>
      <c r="K4" s="3"/>
      <c r="L4" s="3"/>
      <c r="M4" s="3"/>
      <c r="N4" s="3"/>
      <c r="O4" s="3"/>
      <c r="P4" s="3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</row>
    <row r="5" spans="2:40" ht="18.75" x14ac:dyDescent="0.3">
      <c r="B5" s="2" t="s">
        <v>1</v>
      </c>
      <c r="F5"/>
      <c r="K5" s="4"/>
      <c r="L5" s="4"/>
      <c r="M5" s="4"/>
      <c r="N5" s="4"/>
      <c r="O5" s="4"/>
      <c r="P5" s="4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</row>
    <row r="6" spans="2:40" ht="18.75" x14ac:dyDescent="0.3">
      <c r="B6" s="5" t="s">
        <v>2</v>
      </c>
      <c r="F6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</row>
    <row r="7" spans="2:40" ht="9.75" customHeight="1" thickBot="1" x14ac:dyDescent="0.3">
      <c r="F7"/>
    </row>
    <row r="8" spans="2:40" ht="18.75" x14ac:dyDescent="0.3">
      <c r="B8" s="43" t="s">
        <v>3</v>
      </c>
      <c r="C8" s="44"/>
      <c r="D8" s="44"/>
      <c r="E8" s="44"/>
      <c r="F8" s="44"/>
      <c r="G8" s="44"/>
      <c r="H8" s="44"/>
      <c r="I8" s="44"/>
      <c r="J8" s="43" t="s">
        <v>4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5"/>
    </row>
    <row r="9" spans="2:40" ht="15.75" x14ac:dyDescent="0.25">
      <c r="B9" s="6" t="s">
        <v>5</v>
      </c>
      <c r="C9" s="7" t="s">
        <v>6</v>
      </c>
      <c r="D9" s="8" t="s">
        <v>7</v>
      </c>
      <c r="E9" s="8" t="s">
        <v>8</v>
      </c>
      <c r="F9" s="7" t="s">
        <v>9</v>
      </c>
      <c r="G9" s="7" t="s">
        <v>10</v>
      </c>
      <c r="H9" s="8" t="s">
        <v>11</v>
      </c>
      <c r="I9" s="9" t="s">
        <v>12</v>
      </c>
      <c r="J9" s="10" t="s">
        <v>13</v>
      </c>
      <c r="K9" s="7" t="s">
        <v>14</v>
      </c>
      <c r="L9" s="7" t="s">
        <v>15</v>
      </c>
      <c r="M9" s="7" t="s">
        <v>16</v>
      </c>
      <c r="N9" s="7" t="s">
        <v>17</v>
      </c>
      <c r="O9" s="7" t="s">
        <v>18</v>
      </c>
      <c r="P9" s="7" t="s">
        <v>19</v>
      </c>
      <c r="Q9" s="7" t="s">
        <v>20</v>
      </c>
      <c r="R9" s="7" t="s">
        <v>21</v>
      </c>
      <c r="S9" s="7" t="s">
        <v>22</v>
      </c>
      <c r="T9" s="7" t="s">
        <v>23</v>
      </c>
      <c r="U9" s="7" t="s">
        <v>24</v>
      </c>
      <c r="V9" s="7" t="s">
        <v>25</v>
      </c>
      <c r="W9" s="7" t="s">
        <v>26</v>
      </c>
      <c r="X9" s="7" t="s">
        <v>27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11" t="s">
        <v>28</v>
      </c>
    </row>
    <row r="10" spans="2:40" x14ac:dyDescent="0.25">
      <c r="B10" s="12"/>
      <c r="C10" s="13"/>
      <c r="D10" s="14"/>
      <c r="E10" s="14"/>
      <c r="F10" s="15"/>
      <c r="G10" s="15"/>
      <c r="H10" s="14"/>
      <c r="I10" s="16"/>
      <c r="J10" s="27">
        <f>SUBTOTAL(9,J13:J126)</f>
        <v>59725826.299999997</v>
      </c>
      <c r="K10" s="28">
        <f>SUBTOTAL(9,Kartleggingsplan[1])</f>
        <v>4400218.915980001</v>
      </c>
      <c r="L10" s="28">
        <f>SUBTOTAL(9,Kartleggingsplan[2])</f>
        <v>4059249.536890001</v>
      </c>
      <c r="M10" s="28">
        <f>SUBTOTAL(9,Kartleggingsplan[3])</f>
        <v>21595346.26481</v>
      </c>
      <c r="N10" s="28">
        <f>SUBTOTAL(9,Kartleggingsplan[4])</f>
        <v>10151790.203609997</v>
      </c>
      <c r="O10" s="28">
        <f>SUBTOTAL(9,Kartleggingsplan[5])</f>
        <v>4059249.536890001</v>
      </c>
      <c r="P10" s="28">
        <f>SUBTOTAL(9,Kartleggingsplan[6])</f>
        <v>8021534.4186199978</v>
      </c>
      <c r="Q10" s="28">
        <f>SUBTOTAL(9,Kartleggingsplan[7])</f>
        <v>4928417.1106500002</v>
      </c>
      <c r="R10" s="28">
        <f>SUBTOTAL(9,Kartleggingsplan[8])</f>
        <v>0</v>
      </c>
      <c r="S10" s="28">
        <f>SUBTOTAL(9,Kartleggingsplan[9])</f>
        <v>2510020.312549999</v>
      </c>
      <c r="T10" s="28">
        <f>SUBTOTAL(9,Kartleggingsplan[10])</f>
        <v>0</v>
      </c>
      <c r="U10" s="28">
        <f>SUBTOTAL(9,Kartleggingsplan[11])</f>
        <v>0</v>
      </c>
      <c r="V10" s="28">
        <f>SUBTOTAL(9,Kartleggingsplan[12])</f>
        <v>0</v>
      </c>
      <c r="W10" s="28">
        <f>SUBTOTAL(9,Kartleggingsplan[13])</f>
        <v>0</v>
      </c>
      <c r="X10" s="28">
        <f>SUBTOTAL(9,Kartleggingsplan[14])</f>
        <v>0</v>
      </c>
      <c r="Y10" s="28">
        <f>SUBTOTAL(9,Kartleggingsplan[15])</f>
        <v>0</v>
      </c>
      <c r="Z10" s="28">
        <f>SUBTOTAL(9,Kartleggingsplan[16])</f>
        <v>0</v>
      </c>
      <c r="AA10" s="28">
        <f>SUBTOTAL(9,Kartleggingsplan[17])</f>
        <v>0</v>
      </c>
      <c r="AB10" s="28">
        <f>SUBTOTAL(9,Kartleggingsplan[18])</f>
        <v>0</v>
      </c>
      <c r="AC10" s="28">
        <f>SUBTOTAL(9,Kartleggingsplan[19])</f>
        <v>0</v>
      </c>
      <c r="AD10" s="28">
        <f>SUBTOTAL(9,Kartleggingsplan[20])</f>
        <v>0</v>
      </c>
      <c r="AE10" s="28">
        <f>SUBTOTAL(9,Kartleggingsplan[21])</f>
        <v>0</v>
      </c>
      <c r="AF10" s="28">
        <f>SUBTOTAL(9,Kartleggingsplan[22])</f>
        <v>0</v>
      </c>
      <c r="AG10" s="28">
        <f>SUBTOTAL(9,Kartleggingsplan[23])</f>
        <v>0</v>
      </c>
      <c r="AH10" s="28">
        <f>SUBTOTAL(9,Kartleggingsplan[24])</f>
        <v>0</v>
      </c>
      <c r="AI10" s="28">
        <f>SUBTOTAL(9,Kartleggingsplan[25])</f>
        <v>0</v>
      </c>
      <c r="AJ10" s="28">
        <f>SUBTOTAL(9,Kartleggingsplan[26])</f>
        <v>0</v>
      </c>
      <c r="AK10" s="28">
        <f>SUBTOTAL(9,Kartleggingsplan[27])</f>
        <v>0</v>
      </c>
      <c r="AL10" s="28">
        <f>SUBTOTAL(9,Kartleggingsplan[28])</f>
        <v>0</v>
      </c>
      <c r="AM10" s="28">
        <f>SUBTOTAL(9,Kartleggingsplan[29])</f>
        <v>0</v>
      </c>
      <c r="AN10" s="28">
        <f>SUBTOTAL(9,Kartleggingsplan[30])</f>
        <v>0</v>
      </c>
    </row>
    <row r="11" spans="2:40" hidden="1" x14ac:dyDescent="0.25">
      <c r="B11" s="29"/>
      <c r="C11" s="30"/>
      <c r="D11" s="30"/>
      <c r="E11" s="30"/>
      <c r="F11" s="30"/>
      <c r="G11" s="30"/>
      <c r="H11" s="30"/>
      <c r="I11" s="31"/>
      <c r="J11" s="32"/>
      <c r="K11" s="30"/>
      <c r="L11" s="30"/>
      <c r="M11" s="30"/>
      <c r="N11" s="30"/>
      <c r="O11" s="30"/>
      <c r="P11" s="30"/>
      <c r="Q11" s="30"/>
      <c r="R11" s="30"/>
      <c r="S11" s="30"/>
      <c r="T11" s="30" t="s">
        <v>29</v>
      </c>
      <c r="U11" s="30"/>
      <c r="V11" s="30"/>
      <c r="W11" s="30" t="s">
        <v>29</v>
      </c>
      <c r="X11" s="30"/>
      <c r="Y11" s="30" t="s">
        <v>29</v>
      </c>
      <c r="Z11" s="30" t="s">
        <v>29</v>
      </c>
      <c r="AA11" s="30" t="s">
        <v>29</v>
      </c>
      <c r="AB11" s="30" t="s">
        <v>29</v>
      </c>
      <c r="AC11" s="30" t="s">
        <v>29</v>
      </c>
      <c r="AD11" s="30" t="s">
        <v>29</v>
      </c>
      <c r="AE11" s="30" t="s">
        <v>29</v>
      </c>
      <c r="AF11" s="30" t="s">
        <v>29</v>
      </c>
      <c r="AG11" s="30" t="s">
        <v>29</v>
      </c>
      <c r="AH11" s="30" t="s">
        <v>29</v>
      </c>
      <c r="AI11" s="30" t="s">
        <v>29</v>
      </c>
      <c r="AJ11" s="30" t="s">
        <v>29</v>
      </c>
      <c r="AK11" s="30" t="s">
        <v>29</v>
      </c>
      <c r="AL11" s="30" t="s">
        <v>29</v>
      </c>
      <c r="AM11" s="30" t="s">
        <v>29</v>
      </c>
      <c r="AN11" s="33" t="s">
        <v>29</v>
      </c>
    </row>
    <row r="12" spans="2:40" s="17" customFormat="1" ht="15.75" hidden="1" x14ac:dyDescent="0.25">
      <c r="B12" s="34" t="s">
        <v>5</v>
      </c>
      <c r="C12" s="35" t="s">
        <v>6</v>
      </c>
      <c r="D12" s="35" t="s">
        <v>7</v>
      </c>
      <c r="E12" s="35" t="s">
        <v>8</v>
      </c>
      <c r="F12" s="34" t="s">
        <v>9</v>
      </c>
      <c r="G12" s="34" t="s">
        <v>10</v>
      </c>
      <c r="H12" s="35" t="s">
        <v>11</v>
      </c>
      <c r="I12" s="35" t="s">
        <v>12</v>
      </c>
      <c r="J12" s="34" t="s">
        <v>13</v>
      </c>
      <c r="K12" s="36" t="s">
        <v>30</v>
      </c>
      <c r="L12" s="36" t="s">
        <v>31</v>
      </c>
      <c r="M12" s="36" t="s">
        <v>32</v>
      </c>
      <c r="N12" s="36" t="s">
        <v>33</v>
      </c>
      <c r="O12" s="36" t="s">
        <v>34</v>
      </c>
      <c r="P12" s="36" t="s">
        <v>35</v>
      </c>
      <c r="Q12" s="36" t="s">
        <v>36</v>
      </c>
      <c r="R12" s="36" t="s">
        <v>37</v>
      </c>
      <c r="S12" s="36" t="s">
        <v>38</v>
      </c>
      <c r="T12" s="36" t="s">
        <v>39</v>
      </c>
      <c r="U12" s="36" t="s">
        <v>40</v>
      </c>
      <c r="V12" s="36" t="s">
        <v>41</v>
      </c>
      <c r="W12" s="36" t="s">
        <v>42</v>
      </c>
      <c r="X12" s="36" t="s">
        <v>43</v>
      </c>
      <c r="Y12" s="36" t="s">
        <v>44</v>
      </c>
      <c r="Z12" s="36" t="s">
        <v>45</v>
      </c>
      <c r="AA12" s="36" t="s">
        <v>46</v>
      </c>
      <c r="AB12" s="36" t="s">
        <v>47</v>
      </c>
      <c r="AC12" s="36" t="s">
        <v>48</v>
      </c>
      <c r="AD12" s="36" t="s">
        <v>49</v>
      </c>
      <c r="AE12" s="36" t="s">
        <v>50</v>
      </c>
      <c r="AF12" s="36" t="s">
        <v>51</v>
      </c>
      <c r="AG12" s="36" t="s">
        <v>52</v>
      </c>
      <c r="AH12" s="36" t="s">
        <v>53</v>
      </c>
      <c r="AI12" s="36" t="s">
        <v>54</v>
      </c>
      <c r="AJ12" s="36" t="s">
        <v>55</v>
      </c>
      <c r="AK12" s="36" t="s">
        <v>56</v>
      </c>
      <c r="AL12" s="36" t="s">
        <v>57</v>
      </c>
      <c r="AM12" s="36" t="s">
        <v>58</v>
      </c>
      <c r="AN12" s="36" t="s">
        <v>59</v>
      </c>
    </row>
    <row r="13" spans="2:40" ht="15.75" x14ac:dyDescent="0.25">
      <c r="B13" s="34" t="s">
        <v>60</v>
      </c>
      <c r="C13" s="37">
        <v>1</v>
      </c>
      <c r="D13" s="38" t="s">
        <v>61</v>
      </c>
      <c r="E13" s="38" t="s">
        <v>62</v>
      </c>
      <c r="F13" s="39" t="s">
        <v>63</v>
      </c>
      <c r="G13" s="34">
        <v>2026</v>
      </c>
      <c r="H13" s="40">
        <v>223.6</v>
      </c>
      <c r="I13" s="41" t="s">
        <v>64</v>
      </c>
      <c r="J13" s="46">
        <v>1833520</v>
      </c>
      <c r="K13" s="47">
        <v>139714.22400000002</v>
      </c>
      <c r="L13" s="47">
        <v>139714.22400000002</v>
      </c>
      <c r="M13" s="47">
        <v>733041.29599999997</v>
      </c>
      <c r="N13" s="47">
        <v>366520.64799999999</v>
      </c>
      <c r="O13" s="47">
        <v>139714.22400000002</v>
      </c>
      <c r="P13" s="47">
        <v>87275.551999999996</v>
      </c>
      <c r="Q13" s="47">
        <v>156949.31200000001</v>
      </c>
      <c r="R13" s="47">
        <v>0</v>
      </c>
      <c r="S13" s="47">
        <v>70590.52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0</v>
      </c>
      <c r="AC13" s="47">
        <v>0</v>
      </c>
      <c r="AD13" s="47">
        <v>0</v>
      </c>
      <c r="AE13" s="42">
        <v>0</v>
      </c>
      <c r="AF13" s="42">
        <v>0</v>
      </c>
      <c r="AG13" s="42">
        <v>0</v>
      </c>
      <c r="AH13" s="42">
        <v>0</v>
      </c>
      <c r="AI13" s="42">
        <v>0</v>
      </c>
      <c r="AJ13" s="42">
        <v>0</v>
      </c>
      <c r="AK13" s="42">
        <v>0</v>
      </c>
      <c r="AL13" s="42">
        <v>0</v>
      </c>
      <c r="AM13" s="42">
        <v>0</v>
      </c>
      <c r="AN13" s="42">
        <v>0</v>
      </c>
    </row>
    <row r="14" spans="2:40" ht="15.75" x14ac:dyDescent="0.25">
      <c r="B14" s="34" t="s">
        <v>60</v>
      </c>
      <c r="C14" s="37">
        <v>1</v>
      </c>
      <c r="D14" s="38" t="s">
        <v>61</v>
      </c>
      <c r="E14" s="38" t="s">
        <v>65</v>
      </c>
      <c r="F14" s="39" t="s">
        <v>63</v>
      </c>
      <c r="G14" s="34">
        <v>2026</v>
      </c>
      <c r="H14" s="40">
        <v>229.6</v>
      </c>
      <c r="I14" s="41" t="s">
        <v>64</v>
      </c>
      <c r="J14" s="46">
        <v>1882720</v>
      </c>
      <c r="K14" s="47">
        <v>143463.264</v>
      </c>
      <c r="L14" s="47">
        <v>143463.264</v>
      </c>
      <c r="M14" s="47">
        <v>752711.45599999989</v>
      </c>
      <c r="N14" s="47">
        <v>376355.72799999994</v>
      </c>
      <c r="O14" s="47">
        <v>143463.264</v>
      </c>
      <c r="P14" s="47">
        <v>89617.471999999994</v>
      </c>
      <c r="Q14" s="47">
        <v>161160.83200000002</v>
      </c>
      <c r="R14" s="47">
        <v>0</v>
      </c>
      <c r="S14" s="47">
        <v>72484.72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2">
        <v>0</v>
      </c>
      <c r="AF14" s="42">
        <v>0</v>
      </c>
      <c r="AG14" s="42">
        <v>0</v>
      </c>
      <c r="AH14" s="42">
        <v>0</v>
      </c>
      <c r="AI14" s="42">
        <v>0</v>
      </c>
      <c r="AJ14" s="42">
        <v>0</v>
      </c>
      <c r="AK14" s="42">
        <v>0</v>
      </c>
      <c r="AL14" s="42">
        <v>0</v>
      </c>
      <c r="AM14" s="42">
        <v>0</v>
      </c>
      <c r="AN14" s="42">
        <v>0</v>
      </c>
    </row>
    <row r="15" spans="2:40" ht="15.75" x14ac:dyDescent="0.25">
      <c r="B15" s="34" t="s">
        <v>60</v>
      </c>
      <c r="C15" s="37">
        <v>1</v>
      </c>
      <c r="D15" s="38" t="s">
        <v>61</v>
      </c>
      <c r="E15" s="38" t="s">
        <v>66</v>
      </c>
      <c r="F15" s="39" t="s">
        <v>63</v>
      </c>
      <c r="G15" s="34">
        <v>2026</v>
      </c>
      <c r="H15" s="40">
        <v>137.5</v>
      </c>
      <c r="I15" s="41" t="s">
        <v>64</v>
      </c>
      <c r="J15" s="46">
        <v>1127500</v>
      </c>
      <c r="K15" s="47">
        <v>85915.5</v>
      </c>
      <c r="L15" s="47">
        <v>85915.5</v>
      </c>
      <c r="M15" s="47">
        <v>450774.5</v>
      </c>
      <c r="N15" s="47">
        <v>225387.25</v>
      </c>
      <c r="O15" s="47">
        <v>85915.5</v>
      </c>
      <c r="P15" s="47">
        <v>53669</v>
      </c>
      <c r="Q15" s="47">
        <v>96514</v>
      </c>
      <c r="R15" s="47">
        <v>0</v>
      </c>
      <c r="S15" s="47">
        <v>43408.75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7">
        <v>0</v>
      </c>
      <c r="AB15" s="47">
        <v>0</v>
      </c>
      <c r="AC15" s="47">
        <v>0</v>
      </c>
      <c r="AD15" s="47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</row>
    <row r="16" spans="2:40" ht="15.75" x14ac:dyDescent="0.25">
      <c r="B16" s="34" t="s">
        <v>60</v>
      </c>
      <c r="C16" s="37">
        <v>1</v>
      </c>
      <c r="D16" s="38" t="s">
        <v>61</v>
      </c>
      <c r="E16" s="38" t="s">
        <v>67</v>
      </c>
      <c r="F16" s="39" t="s">
        <v>63</v>
      </c>
      <c r="G16" s="34">
        <v>2026</v>
      </c>
      <c r="H16" s="40">
        <v>133.69999999999999</v>
      </c>
      <c r="I16" s="41" t="s">
        <v>64</v>
      </c>
      <c r="J16" s="46">
        <v>1096340</v>
      </c>
      <c r="K16" s="47">
        <v>83541.107999999993</v>
      </c>
      <c r="L16" s="47">
        <v>83541.107999999993</v>
      </c>
      <c r="M16" s="47">
        <v>438316.73199999996</v>
      </c>
      <c r="N16" s="47">
        <v>219158.36599999998</v>
      </c>
      <c r="O16" s="47">
        <v>83541.107999999993</v>
      </c>
      <c r="P16" s="47">
        <v>52185.783999999992</v>
      </c>
      <c r="Q16" s="47">
        <v>93846.703999999998</v>
      </c>
      <c r="R16" s="47">
        <v>0</v>
      </c>
      <c r="S16" s="47">
        <v>42209.09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2">
        <v>0</v>
      </c>
      <c r="AF16" s="42">
        <v>0</v>
      </c>
      <c r="AG16" s="42">
        <v>0</v>
      </c>
      <c r="AH16" s="42">
        <v>0</v>
      </c>
      <c r="AI16" s="42">
        <v>0</v>
      </c>
      <c r="AJ16" s="42">
        <v>0</v>
      </c>
      <c r="AK16" s="42">
        <v>0</v>
      </c>
      <c r="AL16" s="42">
        <v>0</v>
      </c>
      <c r="AM16" s="42">
        <v>0</v>
      </c>
      <c r="AN16" s="42">
        <v>0</v>
      </c>
    </row>
    <row r="17" spans="2:40" ht="15.75" x14ac:dyDescent="0.25">
      <c r="B17" s="34" t="s">
        <v>60</v>
      </c>
      <c r="C17" s="37">
        <v>1</v>
      </c>
      <c r="D17" s="38" t="s">
        <v>61</v>
      </c>
      <c r="E17" s="38" t="s">
        <v>68</v>
      </c>
      <c r="F17" s="39" t="s">
        <v>63</v>
      </c>
      <c r="G17" s="34">
        <v>2026</v>
      </c>
      <c r="H17" s="40">
        <v>245.3</v>
      </c>
      <c r="I17" s="41" t="s">
        <v>64</v>
      </c>
      <c r="J17" s="46">
        <v>2011460</v>
      </c>
      <c r="K17" s="47">
        <v>153273.25200000001</v>
      </c>
      <c r="L17" s="47">
        <v>153273.25200000001</v>
      </c>
      <c r="M17" s="47">
        <v>804181.70799999998</v>
      </c>
      <c r="N17" s="47">
        <v>402090.85399999999</v>
      </c>
      <c r="O17" s="47">
        <v>153273.25200000001</v>
      </c>
      <c r="P17" s="47">
        <v>95745.495999999999</v>
      </c>
      <c r="Q17" s="47">
        <v>172180.97600000002</v>
      </c>
      <c r="R17" s="47">
        <v>0</v>
      </c>
      <c r="S17" s="47">
        <v>77441.210000000006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2">
        <v>0</v>
      </c>
      <c r="AF17" s="42">
        <v>0</v>
      </c>
      <c r="AG17" s="42">
        <v>0</v>
      </c>
      <c r="AH17" s="42">
        <v>0</v>
      </c>
      <c r="AI17" s="42">
        <v>0</v>
      </c>
      <c r="AJ17" s="42">
        <v>0</v>
      </c>
      <c r="AK17" s="42">
        <v>0</v>
      </c>
      <c r="AL17" s="42">
        <v>0</v>
      </c>
      <c r="AM17" s="42">
        <v>0</v>
      </c>
      <c r="AN17" s="42">
        <v>0</v>
      </c>
    </row>
    <row r="18" spans="2:40" ht="15.75" x14ac:dyDescent="0.25">
      <c r="B18" s="34" t="s">
        <v>60</v>
      </c>
      <c r="C18" s="37">
        <v>2</v>
      </c>
      <c r="D18" s="38" t="s">
        <v>61</v>
      </c>
      <c r="E18" s="38" t="s">
        <v>69</v>
      </c>
      <c r="F18" s="39" t="s">
        <v>63</v>
      </c>
      <c r="G18" s="34">
        <v>2026</v>
      </c>
      <c r="H18" s="40">
        <v>110.9</v>
      </c>
      <c r="I18" s="41" t="s">
        <v>64</v>
      </c>
      <c r="J18" s="46">
        <v>909380</v>
      </c>
      <c r="K18" s="47">
        <v>69294.756000000008</v>
      </c>
      <c r="L18" s="47">
        <v>69294.756000000008</v>
      </c>
      <c r="M18" s="47">
        <v>363570.12400000001</v>
      </c>
      <c r="N18" s="47">
        <v>181785.06200000001</v>
      </c>
      <c r="O18" s="47">
        <v>69294.756000000008</v>
      </c>
      <c r="P18" s="47">
        <v>43286.487999999998</v>
      </c>
      <c r="Q18" s="47">
        <v>77842.928000000014</v>
      </c>
      <c r="R18" s="47">
        <v>0</v>
      </c>
      <c r="S18" s="47">
        <v>35011.129999999997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0</v>
      </c>
    </row>
    <row r="19" spans="2:40" ht="15.75" x14ac:dyDescent="0.25">
      <c r="B19" s="34" t="s">
        <v>60</v>
      </c>
      <c r="C19" s="37">
        <v>1</v>
      </c>
      <c r="D19" s="38" t="s">
        <v>70</v>
      </c>
      <c r="E19" s="38" t="s">
        <v>62</v>
      </c>
      <c r="F19" s="39" t="s">
        <v>71</v>
      </c>
      <c r="G19" s="34">
        <v>2026</v>
      </c>
      <c r="H19" s="40">
        <v>247.6</v>
      </c>
      <c r="I19" s="41" t="s">
        <v>64</v>
      </c>
      <c r="J19" s="46">
        <v>321880</v>
      </c>
      <c r="K19" s="47">
        <v>4602.884</v>
      </c>
      <c r="L19" s="47">
        <v>9205.768</v>
      </c>
      <c r="M19" s="47">
        <v>61318.14</v>
      </c>
      <c r="N19" s="47">
        <v>33733.023999999998</v>
      </c>
      <c r="O19" s="47">
        <v>9205.768</v>
      </c>
      <c r="P19" s="47">
        <v>183986.60800000001</v>
      </c>
      <c r="Q19" s="47">
        <v>7435.4280000000008</v>
      </c>
      <c r="R19" s="47">
        <v>0</v>
      </c>
      <c r="S19" s="47">
        <v>12392.38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2">
        <v>0</v>
      </c>
      <c r="AF19" s="42">
        <v>0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</row>
    <row r="20" spans="2:40" ht="15.75" x14ac:dyDescent="0.25">
      <c r="B20" s="34" t="s">
        <v>60</v>
      </c>
      <c r="C20" s="37">
        <v>1</v>
      </c>
      <c r="D20" s="38" t="s">
        <v>70</v>
      </c>
      <c r="E20" s="38" t="s">
        <v>65</v>
      </c>
      <c r="F20" s="39" t="s">
        <v>71</v>
      </c>
      <c r="G20" s="34">
        <v>2026</v>
      </c>
      <c r="H20" s="40">
        <v>247.4</v>
      </c>
      <c r="I20" s="41" t="s">
        <v>64</v>
      </c>
      <c r="J20" s="46">
        <v>321620</v>
      </c>
      <c r="K20" s="47">
        <v>4599.1660000000002</v>
      </c>
      <c r="L20" s="47">
        <v>9198.3320000000003</v>
      </c>
      <c r="M20" s="47">
        <v>61268.61</v>
      </c>
      <c r="N20" s="47">
        <v>33705.775999999998</v>
      </c>
      <c r="O20" s="47">
        <v>9198.3320000000003</v>
      </c>
      <c r="P20" s="47">
        <v>183837.992</v>
      </c>
      <c r="Q20" s="47">
        <v>7429.4220000000005</v>
      </c>
      <c r="R20" s="47">
        <v>0</v>
      </c>
      <c r="S20" s="47">
        <v>12382.37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2">
        <v>0</v>
      </c>
      <c r="AF20" s="42">
        <v>0</v>
      </c>
      <c r="AG20" s="42">
        <v>0</v>
      </c>
      <c r="AH20" s="42">
        <v>0</v>
      </c>
      <c r="AI20" s="42">
        <v>0</v>
      </c>
      <c r="AJ20" s="42">
        <v>0</v>
      </c>
      <c r="AK20" s="42">
        <v>0</v>
      </c>
      <c r="AL20" s="42">
        <v>0</v>
      </c>
      <c r="AM20" s="42">
        <v>0</v>
      </c>
      <c r="AN20" s="42">
        <v>0</v>
      </c>
    </row>
    <row r="21" spans="2:40" ht="15.75" x14ac:dyDescent="0.25">
      <c r="B21" s="34" t="s">
        <v>60</v>
      </c>
      <c r="C21" s="37">
        <v>1</v>
      </c>
      <c r="D21" s="38" t="s">
        <v>70</v>
      </c>
      <c r="E21" s="38" t="s">
        <v>66</v>
      </c>
      <c r="F21" s="39" t="s">
        <v>71</v>
      </c>
      <c r="G21" s="34">
        <v>2026</v>
      </c>
      <c r="H21" s="40">
        <v>144.6</v>
      </c>
      <c r="I21" s="41" t="s">
        <v>64</v>
      </c>
      <c r="J21" s="46">
        <v>187980</v>
      </c>
      <c r="K21" s="47">
        <v>2688.1139999999996</v>
      </c>
      <c r="L21" s="47">
        <v>5376.2279999999992</v>
      </c>
      <c r="M21" s="47">
        <v>35810.19</v>
      </c>
      <c r="N21" s="47">
        <v>19700.304</v>
      </c>
      <c r="O21" s="47">
        <v>5376.2279999999992</v>
      </c>
      <c r="P21" s="47">
        <v>107449.36799999999</v>
      </c>
      <c r="Q21" s="47">
        <v>4342.3379999999997</v>
      </c>
      <c r="R21" s="47">
        <v>0</v>
      </c>
      <c r="S21" s="47">
        <v>7237.23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2">
        <v>0</v>
      </c>
      <c r="AF21" s="42">
        <v>0</v>
      </c>
      <c r="AG21" s="42">
        <v>0</v>
      </c>
      <c r="AH21" s="42">
        <v>0</v>
      </c>
      <c r="AI21" s="42">
        <v>0</v>
      </c>
      <c r="AJ21" s="42">
        <v>0</v>
      </c>
      <c r="AK21" s="42">
        <v>0</v>
      </c>
      <c r="AL21" s="42">
        <v>0</v>
      </c>
      <c r="AM21" s="42">
        <v>0</v>
      </c>
      <c r="AN21" s="42">
        <v>0</v>
      </c>
    </row>
    <row r="22" spans="2:40" ht="15.75" x14ac:dyDescent="0.25">
      <c r="B22" s="34" t="s">
        <v>60</v>
      </c>
      <c r="C22" s="37">
        <v>1</v>
      </c>
      <c r="D22" s="38" t="s">
        <v>70</v>
      </c>
      <c r="E22" s="38" t="s">
        <v>67</v>
      </c>
      <c r="F22" s="39" t="s">
        <v>71</v>
      </c>
      <c r="G22" s="34">
        <v>2026</v>
      </c>
      <c r="H22" s="40">
        <v>118.2</v>
      </c>
      <c r="I22" s="41" t="s">
        <v>64</v>
      </c>
      <c r="J22" s="46">
        <v>153660</v>
      </c>
      <c r="K22" s="47">
        <v>2197.3379999999997</v>
      </c>
      <c r="L22" s="47">
        <v>4394.6759999999995</v>
      </c>
      <c r="M22" s="47">
        <v>29272.23</v>
      </c>
      <c r="N22" s="47">
        <v>16103.568000000001</v>
      </c>
      <c r="O22" s="47">
        <v>4394.6759999999995</v>
      </c>
      <c r="P22" s="47">
        <v>87832.055999999997</v>
      </c>
      <c r="Q22" s="47">
        <v>3549.5460000000003</v>
      </c>
      <c r="R22" s="47">
        <v>0</v>
      </c>
      <c r="S22" s="47">
        <v>5915.91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2">
        <v>0</v>
      </c>
      <c r="AF22" s="42">
        <v>0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0</v>
      </c>
      <c r="AM22" s="42">
        <v>0</v>
      </c>
      <c r="AN22" s="42">
        <v>0</v>
      </c>
    </row>
    <row r="23" spans="2:40" ht="15.75" x14ac:dyDescent="0.25">
      <c r="B23" s="34" t="s">
        <v>60</v>
      </c>
      <c r="C23" s="37">
        <v>1</v>
      </c>
      <c r="D23" s="38" t="s">
        <v>70</v>
      </c>
      <c r="E23" s="38" t="s">
        <v>68</v>
      </c>
      <c r="F23" s="39" t="s">
        <v>71</v>
      </c>
      <c r="G23" s="34">
        <v>2026</v>
      </c>
      <c r="H23" s="40">
        <v>184.5</v>
      </c>
      <c r="I23" s="41" t="s">
        <v>64</v>
      </c>
      <c r="J23" s="46">
        <v>239850</v>
      </c>
      <c r="K23" s="47">
        <v>3429.855</v>
      </c>
      <c r="L23" s="47">
        <v>6859.71</v>
      </c>
      <c r="M23" s="47">
        <v>45691.425000000003</v>
      </c>
      <c r="N23" s="47">
        <v>25136.28</v>
      </c>
      <c r="O23" s="47">
        <v>6859.71</v>
      </c>
      <c r="P23" s="47">
        <v>137098.26</v>
      </c>
      <c r="Q23" s="47">
        <v>5540.5349999999999</v>
      </c>
      <c r="R23" s="47">
        <v>0</v>
      </c>
      <c r="S23" s="47">
        <v>9234.2250000000004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2">
        <v>0</v>
      </c>
      <c r="AF23" s="42">
        <v>0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0</v>
      </c>
      <c r="AM23" s="42">
        <v>0</v>
      </c>
      <c r="AN23" s="42">
        <v>0</v>
      </c>
    </row>
    <row r="24" spans="2:40" ht="15.75" x14ac:dyDescent="0.25">
      <c r="B24" s="34" t="s">
        <v>60</v>
      </c>
      <c r="C24" s="37">
        <v>2</v>
      </c>
      <c r="D24" s="38" t="s">
        <v>70</v>
      </c>
      <c r="E24" s="38" t="s">
        <v>69</v>
      </c>
      <c r="F24" s="39" t="s">
        <v>71</v>
      </c>
      <c r="G24" s="34">
        <v>2026</v>
      </c>
      <c r="H24" s="40">
        <v>107.3</v>
      </c>
      <c r="I24" s="41" t="s">
        <v>64</v>
      </c>
      <c r="J24" s="46">
        <v>139490</v>
      </c>
      <c r="K24" s="47">
        <v>1994.7069999999999</v>
      </c>
      <c r="L24" s="47">
        <v>3989.4139999999998</v>
      </c>
      <c r="M24" s="47">
        <v>26572.845000000001</v>
      </c>
      <c r="N24" s="47">
        <v>14618.552</v>
      </c>
      <c r="O24" s="47">
        <v>3989.4139999999998</v>
      </c>
      <c r="P24" s="47">
        <v>79732.483999999997</v>
      </c>
      <c r="Q24" s="47">
        <v>3222.2190000000001</v>
      </c>
      <c r="R24" s="47">
        <v>0</v>
      </c>
      <c r="S24" s="47">
        <v>5370.3649999999998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2">
        <v>0</v>
      </c>
      <c r="AF24" s="42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</row>
    <row r="25" spans="2:40" ht="15.75" x14ac:dyDescent="0.25">
      <c r="B25" s="34" t="s">
        <v>60</v>
      </c>
      <c r="C25" s="37">
        <v>1</v>
      </c>
      <c r="D25" s="38" t="s">
        <v>72</v>
      </c>
      <c r="E25" s="38" t="s">
        <v>62</v>
      </c>
      <c r="F25" s="39" t="s">
        <v>73</v>
      </c>
      <c r="G25" s="34">
        <v>2026</v>
      </c>
      <c r="H25" s="40">
        <v>0</v>
      </c>
      <c r="I25" s="41" t="s">
        <v>64</v>
      </c>
      <c r="J25" s="46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2">
        <v>0</v>
      </c>
      <c r="AF25" s="42">
        <v>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0</v>
      </c>
      <c r="AM25" s="42">
        <v>0</v>
      </c>
      <c r="AN25" s="42">
        <v>0</v>
      </c>
    </row>
    <row r="26" spans="2:40" ht="15.75" x14ac:dyDescent="0.25">
      <c r="B26" s="34" t="s">
        <v>60</v>
      </c>
      <c r="C26" s="37">
        <v>1</v>
      </c>
      <c r="D26" s="38" t="s">
        <v>72</v>
      </c>
      <c r="E26" s="38" t="s">
        <v>65</v>
      </c>
      <c r="F26" s="39" t="s">
        <v>73</v>
      </c>
      <c r="G26" s="34">
        <v>2026</v>
      </c>
      <c r="H26" s="40">
        <v>0</v>
      </c>
      <c r="I26" s="41" t="s">
        <v>64</v>
      </c>
      <c r="J26" s="46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</row>
    <row r="27" spans="2:40" ht="15.75" x14ac:dyDescent="0.25">
      <c r="B27" s="34" t="s">
        <v>60</v>
      </c>
      <c r="C27" s="37">
        <v>1</v>
      </c>
      <c r="D27" s="38" t="s">
        <v>72</v>
      </c>
      <c r="E27" s="38" t="s">
        <v>66</v>
      </c>
      <c r="F27" s="39" t="s">
        <v>73</v>
      </c>
      <c r="G27" s="34">
        <v>2026</v>
      </c>
      <c r="H27" s="40">
        <v>0</v>
      </c>
      <c r="I27" s="41" t="s">
        <v>64</v>
      </c>
      <c r="J27" s="46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2">
        <v>0</v>
      </c>
      <c r="AF27" s="42">
        <v>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0</v>
      </c>
      <c r="AM27" s="42">
        <v>0</v>
      </c>
      <c r="AN27" s="42">
        <v>0</v>
      </c>
    </row>
    <row r="28" spans="2:40" ht="15.75" x14ac:dyDescent="0.25">
      <c r="B28" s="34" t="s">
        <v>60</v>
      </c>
      <c r="C28" s="37">
        <v>1</v>
      </c>
      <c r="D28" s="38" t="s">
        <v>72</v>
      </c>
      <c r="E28" s="38" t="s">
        <v>67</v>
      </c>
      <c r="F28" s="39" t="s">
        <v>73</v>
      </c>
      <c r="G28" s="34">
        <v>2026</v>
      </c>
      <c r="H28" s="40">
        <v>0</v>
      </c>
      <c r="I28" s="41" t="s">
        <v>64</v>
      </c>
      <c r="J28" s="46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2">
        <v>0</v>
      </c>
      <c r="AF28" s="42">
        <v>0</v>
      </c>
      <c r="AG28" s="42">
        <v>0</v>
      </c>
      <c r="AH28" s="42">
        <v>0</v>
      </c>
      <c r="AI28" s="42">
        <v>0</v>
      </c>
      <c r="AJ28" s="42">
        <v>0</v>
      </c>
      <c r="AK28" s="42">
        <v>0</v>
      </c>
      <c r="AL28" s="42">
        <v>0</v>
      </c>
      <c r="AM28" s="42">
        <v>0</v>
      </c>
      <c r="AN28" s="42">
        <v>0</v>
      </c>
    </row>
    <row r="29" spans="2:40" ht="15.75" x14ac:dyDescent="0.25">
      <c r="B29" s="34" t="s">
        <v>60</v>
      </c>
      <c r="C29" s="37">
        <v>1</v>
      </c>
      <c r="D29" s="38" t="s">
        <v>72</v>
      </c>
      <c r="E29" s="38" t="s">
        <v>68</v>
      </c>
      <c r="F29" s="39" t="s">
        <v>73</v>
      </c>
      <c r="G29" s="34">
        <v>2026</v>
      </c>
      <c r="H29" s="40">
        <v>0</v>
      </c>
      <c r="I29" s="41" t="s">
        <v>64</v>
      </c>
      <c r="J29" s="46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2">
        <v>0</v>
      </c>
      <c r="AF29" s="42">
        <v>0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0</v>
      </c>
      <c r="AM29" s="42">
        <v>0</v>
      </c>
      <c r="AN29" s="42">
        <v>0</v>
      </c>
    </row>
    <row r="30" spans="2:40" ht="15.75" x14ac:dyDescent="0.25">
      <c r="B30" s="34" t="s">
        <v>60</v>
      </c>
      <c r="C30" s="37">
        <v>2</v>
      </c>
      <c r="D30" s="38" t="s">
        <v>72</v>
      </c>
      <c r="E30" s="38" t="s">
        <v>69</v>
      </c>
      <c r="F30" s="39" t="s">
        <v>73</v>
      </c>
      <c r="G30" s="34">
        <v>2026</v>
      </c>
      <c r="H30" s="40">
        <v>173.7</v>
      </c>
      <c r="I30" s="41" t="s">
        <v>64</v>
      </c>
      <c r="J30" s="46">
        <v>694800</v>
      </c>
      <c r="K30" s="47">
        <v>62532</v>
      </c>
      <c r="L30" s="47">
        <v>55584</v>
      </c>
      <c r="M30" s="47">
        <v>277920</v>
      </c>
      <c r="N30" s="47">
        <v>69480</v>
      </c>
      <c r="O30" s="47">
        <v>55584</v>
      </c>
      <c r="P30" s="47">
        <v>41688</v>
      </c>
      <c r="Q30" s="47">
        <v>62532</v>
      </c>
      <c r="R30" s="47">
        <v>0</v>
      </c>
      <c r="S30" s="47">
        <v>69480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</row>
    <row r="31" spans="2:40" ht="15.75" x14ac:dyDescent="0.25">
      <c r="B31" s="34" t="s">
        <v>60</v>
      </c>
      <c r="C31" s="37">
        <v>5</v>
      </c>
      <c r="D31" s="38" t="s">
        <v>74</v>
      </c>
      <c r="E31" s="38" t="s">
        <v>75</v>
      </c>
      <c r="F31" s="39" t="s">
        <v>76</v>
      </c>
      <c r="G31" s="34">
        <v>2026</v>
      </c>
      <c r="H31" s="40">
        <v>222</v>
      </c>
      <c r="I31" s="41" t="s">
        <v>64</v>
      </c>
      <c r="J31" s="46">
        <v>1820400</v>
      </c>
      <c r="K31" s="47">
        <v>138714.48000000001</v>
      </c>
      <c r="L31" s="47">
        <v>138714.48000000001</v>
      </c>
      <c r="M31" s="47">
        <v>727795.92</v>
      </c>
      <c r="N31" s="47">
        <v>363897.96</v>
      </c>
      <c r="O31" s="47">
        <v>138714.48000000001</v>
      </c>
      <c r="P31" s="47">
        <v>86651.04</v>
      </c>
      <c r="Q31" s="47">
        <v>155826.23999999999</v>
      </c>
      <c r="R31" s="47">
        <v>0</v>
      </c>
      <c r="S31" s="47">
        <v>70085.399999999994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2">
        <v>0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0</v>
      </c>
      <c r="AM31" s="42">
        <v>0</v>
      </c>
      <c r="AN31" s="42">
        <v>0</v>
      </c>
    </row>
    <row r="32" spans="2:40" ht="15.75" x14ac:dyDescent="0.25">
      <c r="B32" s="34" t="s">
        <v>60</v>
      </c>
      <c r="C32" s="37">
        <v>5</v>
      </c>
      <c r="D32" s="38" t="s">
        <v>74</v>
      </c>
      <c r="E32" s="38" t="s">
        <v>77</v>
      </c>
      <c r="F32" s="39" t="s">
        <v>76</v>
      </c>
      <c r="G32" s="34">
        <v>2026</v>
      </c>
      <c r="H32" s="40">
        <v>90.6</v>
      </c>
      <c r="I32" s="41" t="s">
        <v>64</v>
      </c>
      <c r="J32" s="46">
        <v>742920</v>
      </c>
      <c r="K32" s="47">
        <v>56610.504000000001</v>
      </c>
      <c r="L32" s="47">
        <v>56610.504000000001</v>
      </c>
      <c r="M32" s="47">
        <v>297019.41599999997</v>
      </c>
      <c r="N32" s="47">
        <v>148509.70799999998</v>
      </c>
      <c r="O32" s="47">
        <v>56610.504000000001</v>
      </c>
      <c r="P32" s="47">
        <v>35362.991999999998</v>
      </c>
      <c r="Q32" s="47">
        <v>63593.952000000005</v>
      </c>
      <c r="R32" s="47">
        <v>0</v>
      </c>
      <c r="S32" s="47">
        <v>28602.42</v>
      </c>
      <c r="T32" s="47">
        <v>0</v>
      </c>
      <c r="U32" s="47">
        <v>0</v>
      </c>
      <c r="V32" s="47">
        <v>0</v>
      </c>
      <c r="W32" s="47">
        <v>0</v>
      </c>
      <c r="X32" s="47">
        <v>0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7">
        <v>0</v>
      </c>
      <c r="AE32" s="42">
        <v>0</v>
      </c>
      <c r="AF32" s="42">
        <v>0</v>
      </c>
      <c r="AG32" s="42">
        <v>0</v>
      </c>
      <c r="AH32" s="42">
        <v>0</v>
      </c>
      <c r="AI32" s="42">
        <v>0</v>
      </c>
      <c r="AJ32" s="42">
        <v>0</v>
      </c>
      <c r="AK32" s="42">
        <v>0</v>
      </c>
      <c r="AL32" s="42">
        <v>0</v>
      </c>
      <c r="AM32" s="42">
        <v>0</v>
      </c>
      <c r="AN32" s="42">
        <v>0</v>
      </c>
    </row>
    <row r="33" spans="2:40" ht="15.75" x14ac:dyDescent="0.25">
      <c r="B33" s="34" t="s">
        <v>60</v>
      </c>
      <c r="C33" s="37">
        <v>5</v>
      </c>
      <c r="D33" s="38" t="s">
        <v>78</v>
      </c>
      <c r="E33" s="38" t="s">
        <v>75</v>
      </c>
      <c r="F33" s="39" t="s">
        <v>71</v>
      </c>
      <c r="G33" s="34">
        <v>2026</v>
      </c>
      <c r="H33" s="40">
        <v>471.1</v>
      </c>
      <c r="I33" s="41" t="s">
        <v>64</v>
      </c>
      <c r="J33" s="46">
        <v>612430</v>
      </c>
      <c r="K33" s="47">
        <v>8757.7489999999998</v>
      </c>
      <c r="L33" s="47">
        <v>17515.498</v>
      </c>
      <c r="M33" s="47">
        <v>116667.91499999999</v>
      </c>
      <c r="N33" s="47">
        <v>64182.664000000004</v>
      </c>
      <c r="O33" s="47">
        <v>17515.498</v>
      </c>
      <c r="P33" s="47">
        <v>350064.98799999995</v>
      </c>
      <c r="Q33" s="47">
        <v>14147.133</v>
      </c>
      <c r="R33" s="47">
        <v>0</v>
      </c>
      <c r="S33" s="47">
        <v>23578.555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0</v>
      </c>
      <c r="AN33" s="42">
        <v>0</v>
      </c>
    </row>
    <row r="34" spans="2:40" ht="15.75" x14ac:dyDescent="0.25">
      <c r="B34" s="34" t="s">
        <v>60</v>
      </c>
      <c r="C34" s="37">
        <v>5</v>
      </c>
      <c r="D34" s="38" t="s">
        <v>78</v>
      </c>
      <c r="E34" s="38" t="s">
        <v>77</v>
      </c>
      <c r="F34" s="39" t="s">
        <v>71</v>
      </c>
      <c r="G34" s="34">
        <v>2026</v>
      </c>
      <c r="H34" s="40">
        <v>0</v>
      </c>
      <c r="I34" s="41" t="s">
        <v>64</v>
      </c>
      <c r="J34" s="46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0</v>
      </c>
      <c r="AN34" s="42">
        <v>0</v>
      </c>
    </row>
    <row r="35" spans="2:40" ht="15.75" x14ac:dyDescent="0.25">
      <c r="B35" s="34" t="s">
        <v>60</v>
      </c>
      <c r="C35" s="37">
        <v>5</v>
      </c>
      <c r="D35" s="38" t="s">
        <v>79</v>
      </c>
      <c r="E35" s="38" t="s">
        <v>75</v>
      </c>
      <c r="F35" s="39" t="s">
        <v>73</v>
      </c>
      <c r="G35" s="34">
        <v>2026</v>
      </c>
      <c r="H35" s="40">
        <v>267.5</v>
      </c>
      <c r="I35" s="41" t="s">
        <v>64</v>
      </c>
      <c r="J35" s="46">
        <v>1070000</v>
      </c>
      <c r="K35" s="47">
        <v>96300</v>
      </c>
      <c r="L35" s="47">
        <v>85600</v>
      </c>
      <c r="M35" s="47">
        <v>428000</v>
      </c>
      <c r="N35" s="47">
        <v>107000</v>
      </c>
      <c r="O35" s="47">
        <v>85600</v>
      </c>
      <c r="P35" s="47">
        <v>64200</v>
      </c>
      <c r="Q35" s="47">
        <v>96300</v>
      </c>
      <c r="R35" s="47">
        <v>0</v>
      </c>
      <c r="S35" s="47">
        <v>107000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2">
        <v>0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</row>
    <row r="36" spans="2:40" ht="15.75" x14ac:dyDescent="0.25">
      <c r="B36" s="34" t="s">
        <v>60</v>
      </c>
      <c r="C36" s="37">
        <v>5</v>
      </c>
      <c r="D36" s="38" t="s">
        <v>79</v>
      </c>
      <c r="E36" s="38" t="s">
        <v>77</v>
      </c>
      <c r="F36" s="39" t="s">
        <v>73</v>
      </c>
      <c r="G36" s="34">
        <v>2026</v>
      </c>
      <c r="H36" s="40">
        <v>0</v>
      </c>
      <c r="I36" s="41" t="s">
        <v>64</v>
      </c>
      <c r="J36" s="46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2">
        <v>0</v>
      </c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</row>
    <row r="37" spans="2:40" ht="15.75" x14ac:dyDescent="0.25">
      <c r="B37" s="34" t="s">
        <v>60</v>
      </c>
      <c r="C37" s="37">
        <v>7</v>
      </c>
      <c r="D37" s="38" t="s">
        <v>80</v>
      </c>
      <c r="E37" s="38" t="s">
        <v>81</v>
      </c>
      <c r="F37" s="39" t="s">
        <v>76</v>
      </c>
      <c r="G37" s="34">
        <v>2026</v>
      </c>
      <c r="H37" s="40">
        <v>242.2</v>
      </c>
      <c r="I37" s="41" t="s">
        <v>64</v>
      </c>
      <c r="J37" s="46">
        <v>1986040</v>
      </c>
      <c r="K37" s="47">
        <v>151336.24800000002</v>
      </c>
      <c r="L37" s="47">
        <v>151336.24800000002</v>
      </c>
      <c r="M37" s="47">
        <v>794018.7919999999</v>
      </c>
      <c r="N37" s="47">
        <v>397009.39599999995</v>
      </c>
      <c r="O37" s="47">
        <v>151336.24800000002</v>
      </c>
      <c r="P37" s="47">
        <v>94535.504000000001</v>
      </c>
      <c r="Q37" s="47">
        <v>170005.02400000003</v>
      </c>
      <c r="R37" s="47">
        <v>0</v>
      </c>
      <c r="S37" s="47">
        <v>76462.539999999994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0</v>
      </c>
      <c r="AK37" s="42">
        <v>0</v>
      </c>
      <c r="AL37" s="42">
        <v>0</v>
      </c>
      <c r="AM37" s="42">
        <v>0</v>
      </c>
      <c r="AN37" s="42">
        <v>0</v>
      </c>
    </row>
    <row r="38" spans="2:40" ht="15.75" x14ac:dyDescent="0.25">
      <c r="B38" s="34" t="s">
        <v>60</v>
      </c>
      <c r="C38" s="37">
        <v>7</v>
      </c>
      <c r="D38" s="38" t="s">
        <v>82</v>
      </c>
      <c r="E38" s="38" t="s">
        <v>81</v>
      </c>
      <c r="F38" s="39" t="s">
        <v>71</v>
      </c>
      <c r="G38" s="34">
        <v>2026</v>
      </c>
      <c r="H38" s="40">
        <v>464.9</v>
      </c>
      <c r="I38" s="41" t="s">
        <v>64</v>
      </c>
      <c r="J38" s="46">
        <v>604370</v>
      </c>
      <c r="K38" s="47">
        <v>8642.491</v>
      </c>
      <c r="L38" s="47">
        <v>17284.982</v>
      </c>
      <c r="M38" s="47">
        <v>115132.485</v>
      </c>
      <c r="N38" s="47">
        <v>63337.976000000002</v>
      </c>
      <c r="O38" s="47">
        <v>17284.982</v>
      </c>
      <c r="P38" s="47">
        <v>345457.89199999993</v>
      </c>
      <c r="Q38" s="47">
        <v>13960.947</v>
      </c>
      <c r="R38" s="47">
        <v>0</v>
      </c>
      <c r="S38" s="47">
        <v>23268.244999999999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2">
        <v>0</v>
      </c>
      <c r="AF38" s="42">
        <v>0</v>
      </c>
      <c r="AG38" s="42">
        <v>0</v>
      </c>
      <c r="AH38" s="42">
        <v>0</v>
      </c>
      <c r="AI38" s="42">
        <v>0</v>
      </c>
      <c r="AJ38" s="42">
        <v>0</v>
      </c>
      <c r="AK38" s="42">
        <v>0</v>
      </c>
      <c r="AL38" s="42">
        <v>0</v>
      </c>
      <c r="AM38" s="42">
        <v>0</v>
      </c>
      <c r="AN38" s="42">
        <v>0</v>
      </c>
    </row>
    <row r="39" spans="2:40" ht="15.75" x14ac:dyDescent="0.25">
      <c r="B39" s="34" t="s">
        <v>60</v>
      </c>
      <c r="C39" s="37">
        <v>7</v>
      </c>
      <c r="D39" s="38" t="s">
        <v>83</v>
      </c>
      <c r="E39" s="38" t="s">
        <v>81</v>
      </c>
      <c r="F39" s="39" t="s">
        <v>73</v>
      </c>
      <c r="G39" s="34">
        <v>2026</v>
      </c>
      <c r="H39" s="40">
        <v>0</v>
      </c>
      <c r="I39" s="41" t="s">
        <v>64</v>
      </c>
      <c r="J39" s="46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2">
        <v>0</v>
      </c>
      <c r="AF39" s="42">
        <v>0</v>
      </c>
      <c r="AG39" s="42">
        <v>0</v>
      </c>
      <c r="AH39" s="42">
        <v>0</v>
      </c>
      <c r="AI39" s="42">
        <v>0</v>
      </c>
      <c r="AJ39" s="42">
        <v>0</v>
      </c>
      <c r="AK39" s="42">
        <v>0</v>
      </c>
      <c r="AL39" s="42">
        <v>0</v>
      </c>
      <c r="AM39" s="42">
        <v>0</v>
      </c>
      <c r="AN39" s="42">
        <v>0</v>
      </c>
    </row>
    <row r="40" spans="2:40" ht="15.75" x14ac:dyDescent="0.25">
      <c r="B40" s="34" t="s">
        <v>60</v>
      </c>
      <c r="C40" s="37">
        <v>2</v>
      </c>
      <c r="D40" s="38" t="s">
        <v>84</v>
      </c>
      <c r="E40" s="38" t="s">
        <v>85</v>
      </c>
      <c r="F40" s="39" t="s">
        <v>63</v>
      </c>
      <c r="G40" s="34">
        <v>2027</v>
      </c>
      <c r="H40" s="40">
        <v>293.10000000000002</v>
      </c>
      <c r="I40" s="41" t="s">
        <v>64</v>
      </c>
      <c r="J40" s="46">
        <v>2403420</v>
      </c>
      <c r="K40" s="47">
        <v>183140.60399999999</v>
      </c>
      <c r="L40" s="47">
        <v>183140.60399999999</v>
      </c>
      <c r="M40" s="47">
        <v>960887.31599999999</v>
      </c>
      <c r="N40" s="47">
        <v>480443.658</v>
      </c>
      <c r="O40" s="47">
        <v>183140.60399999999</v>
      </c>
      <c r="P40" s="47">
        <v>114402.79199999999</v>
      </c>
      <c r="Q40" s="47">
        <v>205732.75200000004</v>
      </c>
      <c r="R40" s="47">
        <v>0</v>
      </c>
      <c r="S40" s="47">
        <v>92531.67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2">
        <v>0</v>
      </c>
      <c r="AF40" s="42">
        <v>0</v>
      </c>
      <c r="AG40" s="42">
        <v>0</v>
      </c>
      <c r="AH40" s="42">
        <v>0</v>
      </c>
      <c r="AI40" s="42">
        <v>0</v>
      </c>
      <c r="AJ40" s="42">
        <v>0</v>
      </c>
      <c r="AK40" s="42">
        <v>0</v>
      </c>
      <c r="AL40" s="42">
        <v>0</v>
      </c>
      <c r="AM40" s="42">
        <v>0</v>
      </c>
      <c r="AN40" s="42">
        <v>0</v>
      </c>
    </row>
    <row r="41" spans="2:40" ht="15.75" x14ac:dyDescent="0.25">
      <c r="B41" s="34" t="s">
        <v>60</v>
      </c>
      <c r="C41" s="37">
        <v>2</v>
      </c>
      <c r="D41" s="38" t="s">
        <v>84</v>
      </c>
      <c r="E41" s="38" t="s">
        <v>86</v>
      </c>
      <c r="F41" s="39" t="s">
        <v>63</v>
      </c>
      <c r="G41" s="34">
        <v>2027</v>
      </c>
      <c r="H41" s="40">
        <v>93</v>
      </c>
      <c r="I41" s="41" t="s">
        <v>64</v>
      </c>
      <c r="J41" s="46">
        <v>762600</v>
      </c>
      <c r="K41" s="47">
        <v>58110.12</v>
      </c>
      <c r="L41" s="47">
        <v>58110.12</v>
      </c>
      <c r="M41" s="47">
        <v>304887.48</v>
      </c>
      <c r="N41" s="47">
        <v>152443.74</v>
      </c>
      <c r="O41" s="47">
        <v>58110.12</v>
      </c>
      <c r="P41" s="47">
        <v>36299.760000000002</v>
      </c>
      <c r="Q41" s="47">
        <v>65278.559999999998</v>
      </c>
      <c r="R41" s="47">
        <v>0</v>
      </c>
      <c r="S41" s="47">
        <v>29360.1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2">
        <v>0</v>
      </c>
      <c r="AF41" s="42">
        <v>0</v>
      </c>
      <c r="AG41" s="42">
        <v>0</v>
      </c>
      <c r="AH41" s="42">
        <v>0</v>
      </c>
      <c r="AI41" s="42">
        <v>0</v>
      </c>
      <c r="AJ41" s="42">
        <v>0</v>
      </c>
      <c r="AK41" s="42">
        <v>0</v>
      </c>
      <c r="AL41" s="42">
        <v>0</v>
      </c>
      <c r="AM41" s="42">
        <v>0</v>
      </c>
      <c r="AN41" s="42">
        <v>0</v>
      </c>
    </row>
    <row r="42" spans="2:40" ht="15.75" x14ac:dyDescent="0.25">
      <c r="B42" s="34" t="s">
        <v>60</v>
      </c>
      <c r="C42" s="37">
        <v>2</v>
      </c>
      <c r="D42" s="38" t="s">
        <v>87</v>
      </c>
      <c r="E42" s="38" t="s">
        <v>85</v>
      </c>
      <c r="F42" s="39" t="s">
        <v>71</v>
      </c>
      <c r="G42" s="34">
        <v>2027</v>
      </c>
      <c r="H42" s="40">
        <v>315.31</v>
      </c>
      <c r="I42" s="41" t="s">
        <v>64</v>
      </c>
      <c r="J42" s="46">
        <v>409903</v>
      </c>
      <c r="K42" s="47">
        <v>5861.6128999999992</v>
      </c>
      <c r="L42" s="47">
        <v>11723.225799999998</v>
      </c>
      <c r="M42" s="47">
        <v>78086.521500000003</v>
      </c>
      <c r="N42" s="47">
        <v>42957.834400000007</v>
      </c>
      <c r="O42" s="47">
        <v>11723.225799999998</v>
      </c>
      <c r="P42" s="47">
        <v>234300.55480000001</v>
      </c>
      <c r="Q42" s="47">
        <v>9468.7592999999997</v>
      </c>
      <c r="R42" s="47">
        <v>0</v>
      </c>
      <c r="S42" s="47">
        <v>15781.265500000001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2">
        <v>0</v>
      </c>
      <c r="AF42" s="42">
        <v>0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0</v>
      </c>
      <c r="AM42" s="42">
        <v>0</v>
      </c>
      <c r="AN42" s="42">
        <v>0</v>
      </c>
    </row>
    <row r="43" spans="2:40" ht="15.75" x14ac:dyDescent="0.25">
      <c r="B43" s="34" t="s">
        <v>60</v>
      </c>
      <c r="C43" s="37">
        <v>2</v>
      </c>
      <c r="D43" s="38" t="s">
        <v>87</v>
      </c>
      <c r="E43" s="38" t="s">
        <v>86</v>
      </c>
      <c r="F43" s="39" t="s">
        <v>71</v>
      </c>
      <c r="G43" s="34">
        <v>2027</v>
      </c>
      <c r="H43" s="40">
        <v>101.39</v>
      </c>
      <c r="I43" s="41" t="s">
        <v>64</v>
      </c>
      <c r="J43" s="46">
        <v>131807</v>
      </c>
      <c r="K43" s="47">
        <v>1884.8400999999999</v>
      </c>
      <c r="L43" s="47">
        <v>3769.6801999999998</v>
      </c>
      <c r="M43" s="47">
        <v>25109.233500000002</v>
      </c>
      <c r="N43" s="47">
        <v>13813.373600000001</v>
      </c>
      <c r="O43" s="47">
        <v>3769.6801999999998</v>
      </c>
      <c r="P43" s="47">
        <v>75340.881199999989</v>
      </c>
      <c r="Q43" s="47">
        <v>3044.7417</v>
      </c>
      <c r="R43" s="47">
        <v>0</v>
      </c>
      <c r="S43" s="47">
        <v>5074.5695000000005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2">
        <v>0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</row>
    <row r="44" spans="2:40" ht="15.75" x14ac:dyDescent="0.25">
      <c r="B44" s="34" t="s">
        <v>60</v>
      </c>
      <c r="C44" s="37">
        <v>2</v>
      </c>
      <c r="D44" s="38" t="s">
        <v>88</v>
      </c>
      <c r="E44" s="38" t="s">
        <v>85</v>
      </c>
      <c r="F44" s="39" t="s">
        <v>73</v>
      </c>
      <c r="G44" s="34">
        <v>2027</v>
      </c>
      <c r="H44" s="40">
        <v>0</v>
      </c>
      <c r="I44" s="41" t="s">
        <v>64</v>
      </c>
      <c r="J44" s="46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2">
        <v>0</v>
      </c>
      <c r="AF44" s="42">
        <v>0</v>
      </c>
      <c r="AG44" s="42">
        <v>0</v>
      </c>
      <c r="AH44" s="42">
        <v>0</v>
      </c>
      <c r="AI44" s="42">
        <v>0</v>
      </c>
      <c r="AJ44" s="42">
        <v>0</v>
      </c>
      <c r="AK44" s="42">
        <v>0</v>
      </c>
      <c r="AL44" s="42">
        <v>0</v>
      </c>
      <c r="AM44" s="42">
        <v>0</v>
      </c>
      <c r="AN44" s="42">
        <v>0</v>
      </c>
    </row>
    <row r="45" spans="2:40" ht="15.75" x14ac:dyDescent="0.25">
      <c r="B45" s="34" t="s">
        <v>60</v>
      </c>
      <c r="C45" s="37">
        <v>2</v>
      </c>
      <c r="D45" s="38" t="s">
        <v>88</v>
      </c>
      <c r="E45" s="38" t="s">
        <v>86</v>
      </c>
      <c r="F45" s="39" t="s">
        <v>73</v>
      </c>
      <c r="G45" s="34">
        <v>2027</v>
      </c>
      <c r="H45" s="40">
        <v>0</v>
      </c>
      <c r="I45" s="41" t="s">
        <v>64</v>
      </c>
      <c r="J45" s="46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2">
        <v>0</v>
      </c>
      <c r="AF45" s="42">
        <v>0</v>
      </c>
      <c r="AG45" s="42">
        <v>0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</row>
    <row r="46" spans="2:40" ht="15.75" x14ac:dyDescent="0.25">
      <c r="B46" s="34" t="s">
        <v>60</v>
      </c>
      <c r="C46" s="37">
        <v>6</v>
      </c>
      <c r="D46" s="38" t="s">
        <v>89</v>
      </c>
      <c r="E46" s="38" t="s">
        <v>90</v>
      </c>
      <c r="F46" s="39" t="s">
        <v>91</v>
      </c>
      <c r="G46" s="34">
        <v>2027</v>
      </c>
      <c r="H46" s="40">
        <v>204</v>
      </c>
      <c r="I46" s="41" t="s">
        <v>64</v>
      </c>
      <c r="J46" s="46">
        <v>1183200</v>
      </c>
      <c r="K46" s="47">
        <v>152041.20000000001</v>
      </c>
      <c r="L46" s="47">
        <v>78801.119999999995</v>
      </c>
      <c r="M46" s="47">
        <v>438967.2</v>
      </c>
      <c r="N46" s="47">
        <v>180083.04</v>
      </c>
      <c r="O46" s="47">
        <v>78801.119999999995</v>
      </c>
      <c r="P46" s="47">
        <v>45079.92</v>
      </c>
      <c r="Q46" s="47">
        <v>163873.20000000001</v>
      </c>
      <c r="R46" s="47">
        <v>0</v>
      </c>
      <c r="S46" s="47">
        <v>45553.2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42">
        <v>0</v>
      </c>
      <c r="AK46" s="42">
        <v>0</v>
      </c>
      <c r="AL46" s="42">
        <v>0</v>
      </c>
      <c r="AM46" s="42">
        <v>0</v>
      </c>
      <c r="AN46" s="42">
        <v>0</v>
      </c>
    </row>
    <row r="47" spans="2:40" ht="15.75" x14ac:dyDescent="0.25">
      <c r="B47" s="34" t="s">
        <v>60</v>
      </c>
      <c r="C47" s="37">
        <v>6</v>
      </c>
      <c r="D47" s="38" t="s">
        <v>89</v>
      </c>
      <c r="E47" s="38" t="s">
        <v>92</v>
      </c>
      <c r="F47" s="39" t="s">
        <v>91</v>
      </c>
      <c r="G47" s="34">
        <v>2027</v>
      </c>
      <c r="H47" s="40">
        <v>190.1</v>
      </c>
      <c r="I47" s="41" t="s">
        <v>64</v>
      </c>
      <c r="J47" s="46">
        <v>1102580</v>
      </c>
      <c r="K47" s="47">
        <v>141681.53</v>
      </c>
      <c r="L47" s="47">
        <v>73431.827999999994</v>
      </c>
      <c r="M47" s="47">
        <v>409057.18</v>
      </c>
      <c r="N47" s="47">
        <v>167812.67600000001</v>
      </c>
      <c r="O47" s="47">
        <v>73431.827999999994</v>
      </c>
      <c r="P47" s="47">
        <v>42008.297999999995</v>
      </c>
      <c r="Q47" s="47">
        <v>152707.32999999999</v>
      </c>
      <c r="R47" s="47">
        <v>0</v>
      </c>
      <c r="S47" s="47">
        <v>42449.33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</row>
    <row r="48" spans="2:40" ht="15.75" x14ac:dyDescent="0.25">
      <c r="B48" s="34" t="s">
        <v>60</v>
      </c>
      <c r="C48" s="37">
        <v>5</v>
      </c>
      <c r="D48" s="38" t="s">
        <v>89</v>
      </c>
      <c r="E48" s="38" t="s">
        <v>93</v>
      </c>
      <c r="F48" s="39" t="s">
        <v>91</v>
      </c>
      <c r="G48" s="34">
        <v>2027</v>
      </c>
      <c r="H48" s="40">
        <v>194.7</v>
      </c>
      <c r="I48" s="41" t="s">
        <v>64</v>
      </c>
      <c r="J48" s="46">
        <v>1129260</v>
      </c>
      <c r="K48" s="47">
        <v>145109.91</v>
      </c>
      <c r="L48" s="47">
        <v>75208.716</v>
      </c>
      <c r="M48" s="47">
        <v>418955.46</v>
      </c>
      <c r="N48" s="47">
        <v>171873.372</v>
      </c>
      <c r="O48" s="47">
        <v>75208.716</v>
      </c>
      <c r="P48" s="47">
        <v>43024.805999999997</v>
      </c>
      <c r="Q48" s="47">
        <v>156402.51</v>
      </c>
      <c r="R48" s="47">
        <v>0</v>
      </c>
      <c r="S48" s="47">
        <v>43476.51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2">
        <v>0</v>
      </c>
      <c r="AF48" s="42">
        <v>0</v>
      </c>
      <c r="AG48" s="42">
        <v>0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42">
        <v>0</v>
      </c>
      <c r="AN48" s="42">
        <v>0</v>
      </c>
    </row>
    <row r="49" spans="2:40" ht="15.75" x14ac:dyDescent="0.25">
      <c r="B49" s="34" t="s">
        <v>60</v>
      </c>
      <c r="C49" s="37">
        <v>5</v>
      </c>
      <c r="D49" s="38" t="s">
        <v>89</v>
      </c>
      <c r="E49" s="38" t="s">
        <v>94</v>
      </c>
      <c r="F49" s="39" t="s">
        <v>91</v>
      </c>
      <c r="G49" s="34">
        <v>2027</v>
      </c>
      <c r="H49" s="40">
        <v>172.2</v>
      </c>
      <c r="I49" s="41" t="s">
        <v>64</v>
      </c>
      <c r="J49" s="46">
        <v>998759.99999999988</v>
      </c>
      <c r="K49" s="47">
        <v>128340.65999999997</v>
      </c>
      <c r="L49" s="47">
        <v>66517.415999999997</v>
      </c>
      <c r="M49" s="47">
        <v>370539.96</v>
      </c>
      <c r="N49" s="47">
        <v>152011.272</v>
      </c>
      <c r="O49" s="47">
        <v>66517.415999999997</v>
      </c>
      <c r="P49" s="47">
        <v>38052.755999999994</v>
      </c>
      <c r="Q49" s="47">
        <v>138328.25999999998</v>
      </c>
      <c r="R49" s="47">
        <v>0</v>
      </c>
      <c r="S49" s="47">
        <v>38452.259999999995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2">
        <v>0</v>
      </c>
      <c r="AF49" s="42">
        <v>0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</row>
    <row r="50" spans="2:40" ht="15.75" x14ac:dyDescent="0.25">
      <c r="B50" s="34" t="s">
        <v>60</v>
      </c>
      <c r="C50" s="37">
        <v>6</v>
      </c>
      <c r="D50" s="38" t="s">
        <v>95</v>
      </c>
      <c r="E50" s="38" t="s">
        <v>90</v>
      </c>
      <c r="F50" s="39" t="s">
        <v>71</v>
      </c>
      <c r="G50" s="34">
        <v>2027</v>
      </c>
      <c r="H50" s="40">
        <v>0</v>
      </c>
      <c r="I50" s="41" t="s">
        <v>64</v>
      </c>
      <c r="J50" s="46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2">
        <v>0</v>
      </c>
      <c r="AK50" s="42">
        <v>0</v>
      </c>
      <c r="AL50" s="42">
        <v>0</v>
      </c>
      <c r="AM50" s="42">
        <v>0</v>
      </c>
      <c r="AN50" s="42">
        <v>0</v>
      </c>
    </row>
    <row r="51" spans="2:40" ht="15.75" x14ac:dyDescent="0.25">
      <c r="B51" s="34" t="s">
        <v>60</v>
      </c>
      <c r="C51" s="37">
        <v>6</v>
      </c>
      <c r="D51" s="38" t="s">
        <v>95</v>
      </c>
      <c r="E51" s="38" t="s">
        <v>92</v>
      </c>
      <c r="F51" s="39" t="s">
        <v>71</v>
      </c>
      <c r="G51" s="34">
        <v>2027</v>
      </c>
      <c r="H51" s="40">
        <v>0</v>
      </c>
      <c r="I51" s="41" t="s">
        <v>64</v>
      </c>
      <c r="J51" s="46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2">
        <v>0</v>
      </c>
      <c r="AF51" s="42">
        <v>0</v>
      </c>
      <c r="AG51" s="42">
        <v>0</v>
      </c>
      <c r="AH51" s="42">
        <v>0</v>
      </c>
      <c r="AI51" s="42">
        <v>0</v>
      </c>
      <c r="AJ51" s="42">
        <v>0</v>
      </c>
      <c r="AK51" s="42">
        <v>0</v>
      </c>
      <c r="AL51" s="42">
        <v>0</v>
      </c>
      <c r="AM51" s="42">
        <v>0</v>
      </c>
      <c r="AN51" s="42">
        <v>0</v>
      </c>
    </row>
    <row r="52" spans="2:40" ht="15.75" x14ac:dyDescent="0.25">
      <c r="B52" s="34" t="s">
        <v>60</v>
      </c>
      <c r="C52" s="37">
        <v>5</v>
      </c>
      <c r="D52" s="38" t="s">
        <v>95</v>
      </c>
      <c r="E52" s="38" t="s">
        <v>93</v>
      </c>
      <c r="F52" s="39" t="s">
        <v>71</v>
      </c>
      <c r="G52" s="34">
        <v>2027</v>
      </c>
      <c r="H52" s="40">
        <v>258.60000000000002</v>
      </c>
      <c r="I52" s="41" t="s">
        <v>64</v>
      </c>
      <c r="J52" s="46">
        <v>336180.00000000006</v>
      </c>
      <c r="K52" s="47">
        <v>4807.3740000000007</v>
      </c>
      <c r="L52" s="47">
        <v>9614.7480000000014</v>
      </c>
      <c r="M52" s="47">
        <v>64042.290000000008</v>
      </c>
      <c r="N52" s="47">
        <v>35231.664000000012</v>
      </c>
      <c r="O52" s="47">
        <v>9614.7480000000014</v>
      </c>
      <c r="P52" s="47">
        <v>192160.48800000001</v>
      </c>
      <c r="Q52" s="47">
        <v>7765.7580000000016</v>
      </c>
      <c r="R52" s="47">
        <v>0</v>
      </c>
      <c r="S52" s="47">
        <v>12942.930000000002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2">
        <v>0</v>
      </c>
      <c r="AF52" s="42">
        <v>0</v>
      </c>
      <c r="AG52" s="42">
        <v>0</v>
      </c>
      <c r="AH52" s="42">
        <v>0</v>
      </c>
      <c r="AI52" s="42">
        <v>0</v>
      </c>
      <c r="AJ52" s="42">
        <v>0</v>
      </c>
      <c r="AK52" s="42">
        <v>0</v>
      </c>
      <c r="AL52" s="42">
        <v>0</v>
      </c>
      <c r="AM52" s="42">
        <v>0</v>
      </c>
      <c r="AN52" s="42">
        <v>0</v>
      </c>
    </row>
    <row r="53" spans="2:40" ht="15.75" x14ac:dyDescent="0.25">
      <c r="B53" s="34" t="s">
        <v>60</v>
      </c>
      <c r="C53" s="37">
        <v>5</v>
      </c>
      <c r="D53" s="38" t="s">
        <v>95</v>
      </c>
      <c r="E53" s="38" t="s">
        <v>94</v>
      </c>
      <c r="F53" s="39" t="s">
        <v>71</v>
      </c>
      <c r="G53" s="34">
        <v>2027</v>
      </c>
      <c r="H53" s="40">
        <v>257.8</v>
      </c>
      <c r="I53" s="41" t="s">
        <v>64</v>
      </c>
      <c r="J53" s="46">
        <v>335140</v>
      </c>
      <c r="K53" s="47">
        <v>4792.5019999999995</v>
      </c>
      <c r="L53" s="47">
        <v>9585.003999999999</v>
      </c>
      <c r="M53" s="47">
        <v>63844.17</v>
      </c>
      <c r="N53" s="47">
        <v>35122.671999999999</v>
      </c>
      <c r="O53" s="47">
        <v>9585.003999999999</v>
      </c>
      <c r="P53" s="47">
        <v>191566.02399999998</v>
      </c>
      <c r="Q53" s="47">
        <v>7741.7340000000004</v>
      </c>
      <c r="R53" s="47">
        <v>0</v>
      </c>
      <c r="S53" s="47">
        <v>12902.89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2">
        <v>0</v>
      </c>
      <c r="AF53" s="42">
        <v>0</v>
      </c>
      <c r="AG53" s="42">
        <v>0</v>
      </c>
      <c r="AH53" s="42">
        <v>0</v>
      </c>
      <c r="AI53" s="42">
        <v>0</v>
      </c>
      <c r="AJ53" s="42">
        <v>0</v>
      </c>
      <c r="AK53" s="42">
        <v>0</v>
      </c>
      <c r="AL53" s="42">
        <v>0</v>
      </c>
      <c r="AM53" s="42">
        <v>0</v>
      </c>
      <c r="AN53" s="42">
        <v>0</v>
      </c>
    </row>
    <row r="54" spans="2:40" ht="15.75" x14ac:dyDescent="0.25">
      <c r="B54" s="34" t="s">
        <v>60</v>
      </c>
      <c r="C54" s="37">
        <v>6</v>
      </c>
      <c r="D54" s="38" t="s">
        <v>96</v>
      </c>
      <c r="E54" s="38" t="s">
        <v>90</v>
      </c>
      <c r="F54" s="39" t="s">
        <v>73</v>
      </c>
      <c r="G54" s="34">
        <v>2027</v>
      </c>
      <c r="H54" s="40">
        <v>0</v>
      </c>
      <c r="I54" s="41" t="s">
        <v>64</v>
      </c>
      <c r="J54" s="46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2">
        <v>0</v>
      </c>
      <c r="AF54" s="42">
        <v>0</v>
      </c>
      <c r="AG54" s="42">
        <v>0</v>
      </c>
      <c r="AH54" s="42">
        <v>0</v>
      </c>
      <c r="AI54" s="42">
        <v>0</v>
      </c>
      <c r="AJ54" s="42">
        <v>0</v>
      </c>
      <c r="AK54" s="42">
        <v>0</v>
      </c>
      <c r="AL54" s="42">
        <v>0</v>
      </c>
      <c r="AM54" s="42">
        <v>0</v>
      </c>
      <c r="AN54" s="42">
        <v>0</v>
      </c>
    </row>
    <row r="55" spans="2:40" ht="15.75" x14ac:dyDescent="0.25">
      <c r="B55" s="34" t="s">
        <v>60</v>
      </c>
      <c r="C55" s="37">
        <v>6</v>
      </c>
      <c r="D55" s="38" t="s">
        <v>96</v>
      </c>
      <c r="E55" s="38" t="s">
        <v>92</v>
      </c>
      <c r="F55" s="39" t="s">
        <v>73</v>
      </c>
      <c r="G55" s="34">
        <v>2027</v>
      </c>
      <c r="H55" s="40">
        <v>0</v>
      </c>
      <c r="I55" s="41" t="s">
        <v>64</v>
      </c>
      <c r="J55" s="46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2">
        <v>0</v>
      </c>
      <c r="AF55" s="42">
        <v>0</v>
      </c>
      <c r="AG55" s="42">
        <v>0</v>
      </c>
      <c r="AH55" s="42">
        <v>0</v>
      </c>
      <c r="AI55" s="42">
        <v>0</v>
      </c>
      <c r="AJ55" s="42">
        <v>0</v>
      </c>
      <c r="AK55" s="42">
        <v>0</v>
      </c>
      <c r="AL55" s="42">
        <v>0</v>
      </c>
      <c r="AM55" s="42">
        <v>0</v>
      </c>
      <c r="AN55" s="42">
        <v>0</v>
      </c>
    </row>
    <row r="56" spans="2:40" ht="15.75" x14ac:dyDescent="0.25">
      <c r="B56" s="34" t="s">
        <v>60</v>
      </c>
      <c r="C56" s="37">
        <v>5</v>
      </c>
      <c r="D56" s="38" t="s">
        <v>96</v>
      </c>
      <c r="E56" s="38" t="s">
        <v>93</v>
      </c>
      <c r="F56" s="39" t="s">
        <v>73</v>
      </c>
      <c r="G56" s="34">
        <v>2027</v>
      </c>
      <c r="H56" s="40">
        <v>0</v>
      </c>
      <c r="I56" s="41" t="s">
        <v>64</v>
      </c>
      <c r="J56" s="46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2">
        <v>0</v>
      </c>
      <c r="AF56" s="42">
        <v>0</v>
      </c>
      <c r="AG56" s="42">
        <v>0</v>
      </c>
      <c r="AH56" s="42">
        <v>0</v>
      </c>
      <c r="AI56" s="42">
        <v>0</v>
      </c>
      <c r="AJ56" s="42">
        <v>0</v>
      </c>
      <c r="AK56" s="42">
        <v>0</v>
      </c>
      <c r="AL56" s="42">
        <v>0</v>
      </c>
      <c r="AM56" s="42">
        <v>0</v>
      </c>
      <c r="AN56" s="42">
        <v>0</v>
      </c>
    </row>
    <row r="57" spans="2:40" ht="15.75" x14ac:dyDescent="0.25">
      <c r="B57" s="34" t="s">
        <v>60</v>
      </c>
      <c r="C57" s="37">
        <v>5</v>
      </c>
      <c r="D57" s="38" t="s">
        <v>96</v>
      </c>
      <c r="E57" s="38" t="s">
        <v>94</v>
      </c>
      <c r="F57" s="39" t="s">
        <v>73</v>
      </c>
      <c r="G57" s="34">
        <v>2027</v>
      </c>
      <c r="H57" s="40">
        <v>0</v>
      </c>
      <c r="I57" s="41" t="s">
        <v>64</v>
      </c>
      <c r="J57" s="46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2">
        <v>0</v>
      </c>
      <c r="AF57" s="42">
        <v>0</v>
      </c>
      <c r="AG57" s="42">
        <v>0</v>
      </c>
      <c r="AH57" s="42">
        <v>0</v>
      </c>
      <c r="AI57" s="42">
        <v>0</v>
      </c>
      <c r="AJ57" s="42">
        <v>0</v>
      </c>
      <c r="AK57" s="42">
        <v>0</v>
      </c>
      <c r="AL57" s="42">
        <v>0</v>
      </c>
      <c r="AM57" s="42">
        <v>0</v>
      </c>
      <c r="AN57" s="42">
        <v>0</v>
      </c>
    </row>
    <row r="58" spans="2:40" ht="15.75" x14ac:dyDescent="0.25">
      <c r="B58" s="34" t="s">
        <v>60</v>
      </c>
      <c r="C58" s="37">
        <v>6</v>
      </c>
      <c r="D58" s="38" t="s">
        <v>97</v>
      </c>
      <c r="E58" s="38" t="s">
        <v>98</v>
      </c>
      <c r="F58" s="39" t="s">
        <v>76</v>
      </c>
      <c r="G58" s="34">
        <v>2027</v>
      </c>
      <c r="H58" s="40">
        <v>134.1</v>
      </c>
      <c r="I58" s="41" t="s">
        <v>64</v>
      </c>
      <c r="J58" s="46">
        <v>1099620</v>
      </c>
      <c r="K58" s="47">
        <v>83791.044000000009</v>
      </c>
      <c r="L58" s="47">
        <v>83791.044000000009</v>
      </c>
      <c r="M58" s="47">
        <v>439628.07599999994</v>
      </c>
      <c r="N58" s="47">
        <v>219814.03799999997</v>
      </c>
      <c r="O58" s="47">
        <v>83791.044000000009</v>
      </c>
      <c r="P58" s="47">
        <v>52341.912000000004</v>
      </c>
      <c r="Q58" s="47">
        <v>94127.472000000009</v>
      </c>
      <c r="R58" s="47">
        <v>0</v>
      </c>
      <c r="S58" s="47">
        <v>42335.37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42">
        <v>0</v>
      </c>
      <c r="AN58" s="42">
        <v>0</v>
      </c>
    </row>
    <row r="59" spans="2:40" ht="15.75" x14ac:dyDescent="0.25">
      <c r="B59" s="34" t="s">
        <v>60</v>
      </c>
      <c r="C59" s="37">
        <v>6</v>
      </c>
      <c r="D59" s="38" t="s">
        <v>97</v>
      </c>
      <c r="E59" s="38" t="s">
        <v>99</v>
      </c>
      <c r="F59" s="39" t="s">
        <v>76</v>
      </c>
      <c r="G59" s="34">
        <v>2027</v>
      </c>
      <c r="H59" s="40">
        <v>163.4</v>
      </c>
      <c r="I59" s="41" t="s">
        <v>64</v>
      </c>
      <c r="J59" s="46">
        <v>1339880</v>
      </c>
      <c r="K59" s="47">
        <v>102098.856</v>
      </c>
      <c r="L59" s="47">
        <v>102098.856</v>
      </c>
      <c r="M59" s="47">
        <v>535684.02399999998</v>
      </c>
      <c r="N59" s="47">
        <v>267842.01199999999</v>
      </c>
      <c r="O59" s="47">
        <v>102098.856</v>
      </c>
      <c r="P59" s="47">
        <v>63778.288</v>
      </c>
      <c r="Q59" s="47">
        <v>114693.728</v>
      </c>
      <c r="R59" s="47">
        <v>0</v>
      </c>
      <c r="S59" s="47">
        <v>51585.38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42">
        <v>0</v>
      </c>
      <c r="AN59" s="42">
        <v>0</v>
      </c>
    </row>
    <row r="60" spans="2:40" ht="15.75" x14ac:dyDescent="0.25">
      <c r="B60" s="34" t="s">
        <v>60</v>
      </c>
      <c r="C60" s="37">
        <v>6</v>
      </c>
      <c r="D60" s="38" t="s">
        <v>97</v>
      </c>
      <c r="E60" s="38" t="s">
        <v>100</v>
      </c>
      <c r="F60" s="39" t="s">
        <v>76</v>
      </c>
      <c r="G60" s="34">
        <v>2027</v>
      </c>
      <c r="H60" s="40">
        <v>258.2</v>
      </c>
      <c r="I60" s="41" t="s">
        <v>64</v>
      </c>
      <c r="J60" s="46">
        <v>2117240</v>
      </c>
      <c r="K60" s="47">
        <v>161333.68799999999</v>
      </c>
      <c r="L60" s="47">
        <v>161333.68799999999</v>
      </c>
      <c r="M60" s="47">
        <v>846472.55199999991</v>
      </c>
      <c r="N60" s="47">
        <v>423236.27599999995</v>
      </c>
      <c r="O60" s="47">
        <v>161333.68799999999</v>
      </c>
      <c r="P60" s="47">
        <v>100780.62400000001</v>
      </c>
      <c r="Q60" s="47">
        <v>181235.74400000004</v>
      </c>
      <c r="R60" s="47">
        <v>0</v>
      </c>
      <c r="S60" s="47">
        <v>81513.740000000005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2">
        <v>0</v>
      </c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42">
        <v>0</v>
      </c>
      <c r="AN60" s="42">
        <v>0</v>
      </c>
    </row>
    <row r="61" spans="2:40" ht="15.75" x14ac:dyDescent="0.25">
      <c r="B61" s="34" t="s">
        <v>60</v>
      </c>
      <c r="C61" s="37">
        <v>6</v>
      </c>
      <c r="D61" s="38" t="s">
        <v>101</v>
      </c>
      <c r="E61" s="38" t="s">
        <v>98</v>
      </c>
      <c r="F61" s="39" t="s">
        <v>71</v>
      </c>
      <c r="G61" s="34">
        <v>2027</v>
      </c>
      <c r="H61" s="40">
        <v>193.3</v>
      </c>
      <c r="I61" s="41" t="s">
        <v>64</v>
      </c>
      <c r="J61" s="46">
        <v>251290.00000000003</v>
      </c>
      <c r="K61" s="47">
        <v>3593.4470000000001</v>
      </c>
      <c r="L61" s="47">
        <v>7186.8940000000002</v>
      </c>
      <c r="M61" s="47">
        <v>47870.74500000001</v>
      </c>
      <c r="N61" s="47">
        <v>26335.192000000003</v>
      </c>
      <c r="O61" s="47">
        <v>7186.8940000000002</v>
      </c>
      <c r="P61" s="47">
        <v>143637.364</v>
      </c>
      <c r="Q61" s="47">
        <v>5804.799</v>
      </c>
      <c r="R61" s="47">
        <v>0</v>
      </c>
      <c r="S61" s="47">
        <v>9674.6650000000009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42">
        <v>0</v>
      </c>
      <c r="AN61" s="42">
        <v>0</v>
      </c>
    </row>
    <row r="62" spans="2:40" ht="15.75" x14ac:dyDescent="0.25">
      <c r="B62" s="34" t="s">
        <v>60</v>
      </c>
      <c r="C62" s="37">
        <v>6</v>
      </c>
      <c r="D62" s="38" t="s">
        <v>101</v>
      </c>
      <c r="E62" s="38" t="s">
        <v>99</v>
      </c>
      <c r="F62" s="39" t="s">
        <v>71</v>
      </c>
      <c r="G62" s="34">
        <v>2027</v>
      </c>
      <c r="H62" s="40">
        <v>262.60000000000002</v>
      </c>
      <c r="I62" s="41" t="s">
        <v>64</v>
      </c>
      <c r="J62" s="46">
        <v>341380.00000000006</v>
      </c>
      <c r="K62" s="47">
        <v>4881.7340000000004</v>
      </c>
      <c r="L62" s="47">
        <v>9763.4680000000008</v>
      </c>
      <c r="M62" s="47">
        <v>65032.890000000007</v>
      </c>
      <c r="N62" s="47">
        <v>35776.624000000011</v>
      </c>
      <c r="O62" s="47">
        <v>9763.4680000000008</v>
      </c>
      <c r="P62" s="47">
        <v>195132.80800000002</v>
      </c>
      <c r="Q62" s="47">
        <v>7885.8780000000015</v>
      </c>
      <c r="R62" s="47">
        <v>0</v>
      </c>
      <c r="S62" s="47">
        <v>13143.130000000003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42">
        <v>0</v>
      </c>
      <c r="AN62" s="42">
        <v>0</v>
      </c>
    </row>
    <row r="63" spans="2:40" ht="15.75" x14ac:dyDescent="0.25">
      <c r="B63" s="34" t="s">
        <v>60</v>
      </c>
      <c r="C63" s="37">
        <v>6</v>
      </c>
      <c r="D63" s="38" t="s">
        <v>101</v>
      </c>
      <c r="E63" s="38" t="s">
        <v>100</v>
      </c>
      <c r="F63" s="39" t="s">
        <v>71</v>
      </c>
      <c r="G63" s="34">
        <v>2027</v>
      </c>
      <c r="H63" s="40">
        <v>448.1</v>
      </c>
      <c r="I63" s="41" t="s">
        <v>64</v>
      </c>
      <c r="J63" s="46">
        <v>582530</v>
      </c>
      <c r="K63" s="47">
        <v>8330.1789999999983</v>
      </c>
      <c r="L63" s="47">
        <v>16660.357999999997</v>
      </c>
      <c r="M63" s="47">
        <v>110971.965</v>
      </c>
      <c r="N63" s="47">
        <v>61049.144</v>
      </c>
      <c r="O63" s="47">
        <v>16660.357999999997</v>
      </c>
      <c r="P63" s="47">
        <v>332974.14799999999</v>
      </c>
      <c r="Q63" s="47">
        <v>13456.443000000001</v>
      </c>
      <c r="R63" s="47">
        <v>0</v>
      </c>
      <c r="S63" s="47">
        <v>22427.404999999999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2">
        <v>0</v>
      </c>
      <c r="AF63" s="42">
        <v>0</v>
      </c>
      <c r="AG63" s="42">
        <v>0</v>
      </c>
      <c r="AH63" s="42">
        <v>0</v>
      </c>
      <c r="AI63" s="42">
        <v>0</v>
      </c>
      <c r="AJ63" s="42">
        <v>0</v>
      </c>
      <c r="AK63" s="42">
        <v>0</v>
      </c>
      <c r="AL63" s="42">
        <v>0</v>
      </c>
      <c r="AM63" s="42">
        <v>0</v>
      </c>
      <c r="AN63" s="42">
        <v>0</v>
      </c>
    </row>
    <row r="64" spans="2:40" ht="15.75" x14ac:dyDescent="0.25">
      <c r="B64" s="34" t="s">
        <v>60</v>
      </c>
      <c r="C64" s="37">
        <v>6</v>
      </c>
      <c r="D64" s="38" t="s">
        <v>102</v>
      </c>
      <c r="E64" s="38" t="s">
        <v>98</v>
      </c>
      <c r="F64" s="39" t="s">
        <v>73</v>
      </c>
      <c r="G64" s="34">
        <v>2027</v>
      </c>
      <c r="H64" s="40">
        <v>77.5</v>
      </c>
      <c r="I64" s="41" t="s">
        <v>64</v>
      </c>
      <c r="J64" s="46">
        <v>310000</v>
      </c>
      <c r="K64" s="47">
        <v>27900</v>
      </c>
      <c r="L64" s="47">
        <v>24800</v>
      </c>
      <c r="M64" s="47">
        <v>124000</v>
      </c>
      <c r="N64" s="47">
        <v>31000</v>
      </c>
      <c r="O64" s="47">
        <v>24800</v>
      </c>
      <c r="P64" s="47">
        <v>18600</v>
      </c>
      <c r="Q64" s="47">
        <v>27900</v>
      </c>
      <c r="R64" s="47">
        <v>0</v>
      </c>
      <c r="S64" s="47">
        <v>31000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2">
        <v>0</v>
      </c>
      <c r="AF64" s="42">
        <v>0</v>
      </c>
      <c r="AG64" s="42">
        <v>0</v>
      </c>
      <c r="AH64" s="42">
        <v>0</v>
      </c>
      <c r="AI64" s="42">
        <v>0</v>
      </c>
      <c r="AJ64" s="42">
        <v>0</v>
      </c>
      <c r="AK64" s="42">
        <v>0</v>
      </c>
      <c r="AL64" s="42">
        <v>0</v>
      </c>
      <c r="AM64" s="42">
        <v>0</v>
      </c>
      <c r="AN64" s="42">
        <v>0</v>
      </c>
    </row>
    <row r="65" spans="2:40" ht="15.75" x14ac:dyDescent="0.25">
      <c r="B65" s="34" t="s">
        <v>60</v>
      </c>
      <c r="C65" s="37">
        <v>6</v>
      </c>
      <c r="D65" s="38" t="s">
        <v>102</v>
      </c>
      <c r="E65" s="38" t="s">
        <v>99</v>
      </c>
      <c r="F65" s="39" t="s">
        <v>73</v>
      </c>
      <c r="G65" s="34">
        <v>2027</v>
      </c>
      <c r="H65" s="40">
        <v>0</v>
      </c>
      <c r="I65" s="41" t="s">
        <v>64</v>
      </c>
      <c r="J65" s="46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</row>
    <row r="66" spans="2:40" ht="15.75" x14ac:dyDescent="0.25">
      <c r="B66" s="34" t="s">
        <v>60</v>
      </c>
      <c r="C66" s="37">
        <v>6</v>
      </c>
      <c r="D66" s="38" t="s">
        <v>102</v>
      </c>
      <c r="E66" s="38" t="s">
        <v>100</v>
      </c>
      <c r="F66" s="39" t="s">
        <v>73</v>
      </c>
      <c r="G66" s="34">
        <v>2027</v>
      </c>
      <c r="H66" s="40">
        <v>0</v>
      </c>
      <c r="I66" s="41" t="s">
        <v>64</v>
      </c>
      <c r="J66" s="46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2">
        <v>0</v>
      </c>
      <c r="AF66" s="42">
        <v>0</v>
      </c>
      <c r="AG66" s="42">
        <v>0</v>
      </c>
      <c r="AH66" s="42">
        <v>0</v>
      </c>
      <c r="AI66" s="42">
        <v>0</v>
      </c>
      <c r="AJ66" s="42">
        <v>0</v>
      </c>
      <c r="AK66" s="42">
        <v>0</v>
      </c>
      <c r="AL66" s="42">
        <v>0</v>
      </c>
      <c r="AM66" s="42">
        <v>0</v>
      </c>
      <c r="AN66" s="42">
        <v>0</v>
      </c>
    </row>
    <row r="67" spans="2:40" ht="15.75" x14ac:dyDescent="0.25">
      <c r="B67" s="34" t="s">
        <v>60</v>
      </c>
      <c r="C67" s="37">
        <v>2</v>
      </c>
      <c r="D67" s="38" t="s">
        <v>103</v>
      </c>
      <c r="E67" s="38" t="s">
        <v>104</v>
      </c>
      <c r="F67" s="39" t="s">
        <v>63</v>
      </c>
      <c r="G67" s="34">
        <v>2028</v>
      </c>
      <c r="H67" s="40">
        <v>252.3</v>
      </c>
      <c r="I67" s="41" t="s">
        <v>64</v>
      </c>
      <c r="J67" s="46">
        <v>2068860</v>
      </c>
      <c r="K67" s="47">
        <v>157647.13200000001</v>
      </c>
      <c r="L67" s="47">
        <v>157647.13200000001</v>
      </c>
      <c r="M67" s="47">
        <v>827130.228</v>
      </c>
      <c r="N67" s="47">
        <v>413565.114</v>
      </c>
      <c r="O67" s="47">
        <v>157647.13200000001</v>
      </c>
      <c r="P67" s="47">
        <v>98477.73599999999</v>
      </c>
      <c r="Q67" s="47">
        <v>177094.41600000003</v>
      </c>
      <c r="R67" s="47">
        <v>0</v>
      </c>
      <c r="S67" s="47">
        <v>79651.11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2">
        <v>0</v>
      </c>
      <c r="AF67" s="42">
        <v>0</v>
      </c>
      <c r="AG67" s="42">
        <v>0</v>
      </c>
      <c r="AH67" s="42">
        <v>0</v>
      </c>
      <c r="AI67" s="42">
        <v>0</v>
      </c>
      <c r="AJ67" s="42">
        <v>0</v>
      </c>
      <c r="AK67" s="42">
        <v>0</v>
      </c>
      <c r="AL67" s="42">
        <v>0</v>
      </c>
      <c r="AM67" s="42">
        <v>0</v>
      </c>
      <c r="AN67" s="42">
        <v>0</v>
      </c>
    </row>
    <row r="68" spans="2:40" ht="15.75" x14ac:dyDescent="0.25">
      <c r="B68" s="34" t="s">
        <v>60</v>
      </c>
      <c r="C68" s="37">
        <v>2</v>
      </c>
      <c r="D68" s="38" t="s">
        <v>105</v>
      </c>
      <c r="E68" s="38" t="s">
        <v>104</v>
      </c>
      <c r="F68" s="39" t="s">
        <v>71</v>
      </c>
      <c r="G68" s="34">
        <v>2028</v>
      </c>
      <c r="H68" s="40">
        <v>425.04</v>
      </c>
      <c r="I68" s="41" t="s">
        <v>64</v>
      </c>
      <c r="J68" s="46">
        <v>552552</v>
      </c>
      <c r="K68" s="47">
        <v>7901.4935999999998</v>
      </c>
      <c r="L68" s="47">
        <v>15802.9872</v>
      </c>
      <c r="M68" s="47">
        <v>105261.156</v>
      </c>
      <c r="N68" s="47">
        <v>57907.4496</v>
      </c>
      <c r="O68" s="47">
        <v>15802.9872</v>
      </c>
      <c r="P68" s="47">
        <v>315838.72319999995</v>
      </c>
      <c r="Q68" s="47">
        <v>12763.951200000001</v>
      </c>
      <c r="R68" s="47">
        <v>0</v>
      </c>
      <c r="S68" s="47">
        <v>21273.252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2">
        <v>0</v>
      </c>
      <c r="AF68" s="42">
        <v>0</v>
      </c>
      <c r="AG68" s="42">
        <v>0</v>
      </c>
      <c r="AH68" s="42">
        <v>0</v>
      </c>
      <c r="AI68" s="42">
        <v>0</v>
      </c>
      <c r="AJ68" s="42">
        <v>0</v>
      </c>
      <c r="AK68" s="42">
        <v>0</v>
      </c>
      <c r="AL68" s="42">
        <v>0</v>
      </c>
      <c r="AM68" s="42">
        <v>0</v>
      </c>
      <c r="AN68" s="42">
        <v>0</v>
      </c>
    </row>
    <row r="69" spans="2:40" ht="15.75" x14ac:dyDescent="0.25">
      <c r="B69" s="34" t="s">
        <v>60</v>
      </c>
      <c r="C69" s="37">
        <v>2</v>
      </c>
      <c r="D69" s="38" t="s">
        <v>106</v>
      </c>
      <c r="E69" s="38" t="s">
        <v>104</v>
      </c>
      <c r="F69" s="39" t="s">
        <v>73</v>
      </c>
      <c r="G69" s="34">
        <v>2028</v>
      </c>
      <c r="H69" s="40">
        <v>0</v>
      </c>
      <c r="I69" s="41" t="s">
        <v>64</v>
      </c>
      <c r="J69" s="46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2">
        <v>0</v>
      </c>
      <c r="AF69" s="42">
        <v>0</v>
      </c>
      <c r="AG69" s="42">
        <v>0</v>
      </c>
      <c r="AH69" s="42">
        <v>0</v>
      </c>
      <c r="AI69" s="42">
        <v>0</v>
      </c>
      <c r="AJ69" s="42">
        <v>0</v>
      </c>
      <c r="AK69" s="42">
        <v>0</v>
      </c>
      <c r="AL69" s="42">
        <v>0</v>
      </c>
      <c r="AM69" s="42">
        <v>0</v>
      </c>
      <c r="AN69" s="42">
        <v>0</v>
      </c>
    </row>
    <row r="70" spans="2:40" ht="15.75" x14ac:dyDescent="0.25">
      <c r="B70" s="34" t="s">
        <v>60</v>
      </c>
      <c r="C70" s="37">
        <v>3</v>
      </c>
      <c r="D70" s="38" t="s">
        <v>107</v>
      </c>
      <c r="E70" s="38" t="s">
        <v>108</v>
      </c>
      <c r="F70" s="39" t="s">
        <v>76</v>
      </c>
      <c r="G70" s="34">
        <v>2028</v>
      </c>
      <c r="H70" s="40">
        <v>136.30000000000001</v>
      </c>
      <c r="I70" s="41" t="s">
        <v>64</v>
      </c>
      <c r="J70" s="46">
        <v>1117660</v>
      </c>
      <c r="K70" s="47">
        <v>85165.691999999995</v>
      </c>
      <c r="L70" s="47">
        <v>85165.691999999995</v>
      </c>
      <c r="M70" s="47">
        <v>446840.46799999999</v>
      </c>
      <c r="N70" s="47">
        <v>223420.234</v>
      </c>
      <c r="O70" s="47">
        <v>85165.691999999995</v>
      </c>
      <c r="P70" s="47">
        <v>53200.615999999995</v>
      </c>
      <c r="Q70" s="47">
        <v>95671.695999999996</v>
      </c>
      <c r="R70" s="47">
        <v>0</v>
      </c>
      <c r="S70" s="47">
        <v>43029.91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2">
        <v>0</v>
      </c>
      <c r="AF70" s="42">
        <v>0</v>
      </c>
      <c r="AG70" s="42">
        <v>0</v>
      </c>
      <c r="AH70" s="42">
        <v>0</v>
      </c>
      <c r="AI70" s="42">
        <v>0</v>
      </c>
      <c r="AJ70" s="42">
        <v>0</v>
      </c>
      <c r="AK70" s="42">
        <v>0</v>
      </c>
      <c r="AL70" s="42">
        <v>0</v>
      </c>
      <c r="AM70" s="42">
        <v>0</v>
      </c>
      <c r="AN70" s="42">
        <v>0</v>
      </c>
    </row>
    <row r="71" spans="2:40" ht="15.75" x14ac:dyDescent="0.25">
      <c r="B71" s="34" t="s">
        <v>60</v>
      </c>
      <c r="C71" s="37">
        <v>3</v>
      </c>
      <c r="D71" s="38" t="s">
        <v>107</v>
      </c>
      <c r="E71" s="38" t="s">
        <v>109</v>
      </c>
      <c r="F71" s="39" t="s">
        <v>76</v>
      </c>
      <c r="G71" s="34">
        <v>2028</v>
      </c>
      <c r="H71" s="40">
        <v>99.8</v>
      </c>
      <c r="I71" s="41" t="s">
        <v>64</v>
      </c>
      <c r="J71" s="46">
        <v>818360</v>
      </c>
      <c r="K71" s="47">
        <v>62359.031999999999</v>
      </c>
      <c r="L71" s="47">
        <v>62359.031999999999</v>
      </c>
      <c r="M71" s="47">
        <v>327180.32799999998</v>
      </c>
      <c r="N71" s="47">
        <v>163590.16399999999</v>
      </c>
      <c r="O71" s="47">
        <v>62359.031999999999</v>
      </c>
      <c r="P71" s="47">
        <v>38953.935999999994</v>
      </c>
      <c r="Q71" s="47">
        <v>70051.616000000009</v>
      </c>
      <c r="R71" s="47">
        <v>0</v>
      </c>
      <c r="S71" s="47">
        <v>31506.86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2">
        <v>0</v>
      </c>
      <c r="AF71" s="42">
        <v>0</v>
      </c>
      <c r="AG71" s="42">
        <v>0</v>
      </c>
      <c r="AH71" s="42">
        <v>0</v>
      </c>
      <c r="AI71" s="42">
        <v>0</v>
      </c>
      <c r="AJ71" s="42">
        <v>0</v>
      </c>
      <c r="AK71" s="42">
        <v>0</v>
      </c>
      <c r="AL71" s="42">
        <v>0</v>
      </c>
      <c r="AM71" s="42">
        <v>0</v>
      </c>
      <c r="AN71" s="42">
        <v>0</v>
      </c>
    </row>
    <row r="72" spans="2:40" ht="15.75" x14ac:dyDescent="0.25">
      <c r="B72" s="34" t="s">
        <v>60</v>
      </c>
      <c r="C72" s="37">
        <v>3</v>
      </c>
      <c r="D72" s="38" t="s">
        <v>110</v>
      </c>
      <c r="E72" s="38" t="s">
        <v>108</v>
      </c>
      <c r="F72" s="39" t="s">
        <v>71</v>
      </c>
      <c r="G72" s="34">
        <v>2028</v>
      </c>
      <c r="H72" s="40">
        <v>115.2</v>
      </c>
      <c r="I72" s="41" t="s">
        <v>64</v>
      </c>
      <c r="J72" s="46">
        <v>149760</v>
      </c>
      <c r="K72" s="47">
        <v>2141.5679999999998</v>
      </c>
      <c r="L72" s="47">
        <v>4283.1359999999995</v>
      </c>
      <c r="M72" s="47">
        <v>28529.279999999999</v>
      </c>
      <c r="N72" s="47">
        <v>15694.848</v>
      </c>
      <c r="O72" s="47">
        <v>4283.1359999999995</v>
      </c>
      <c r="P72" s="47">
        <v>85602.815999999992</v>
      </c>
      <c r="Q72" s="47">
        <v>3459.4560000000001</v>
      </c>
      <c r="R72" s="47">
        <v>0</v>
      </c>
      <c r="S72" s="47">
        <v>5765.76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2">
        <v>0</v>
      </c>
      <c r="AF72" s="42">
        <v>0</v>
      </c>
      <c r="AG72" s="42">
        <v>0</v>
      </c>
      <c r="AH72" s="42">
        <v>0</v>
      </c>
      <c r="AI72" s="42">
        <v>0</v>
      </c>
      <c r="AJ72" s="42">
        <v>0</v>
      </c>
      <c r="AK72" s="42">
        <v>0</v>
      </c>
      <c r="AL72" s="42">
        <v>0</v>
      </c>
      <c r="AM72" s="42">
        <v>0</v>
      </c>
      <c r="AN72" s="42">
        <v>0</v>
      </c>
    </row>
    <row r="73" spans="2:40" ht="15.75" x14ac:dyDescent="0.25">
      <c r="B73" s="34" t="s">
        <v>60</v>
      </c>
      <c r="C73" s="37">
        <v>3</v>
      </c>
      <c r="D73" s="38" t="s">
        <v>110</v>
      </c>
      <c r="E73" s="38" t="s">
        <v>109</v>
      </c>
      <c r="F73" s="39" t="s">
        <v>71</v>
      </c>
      <c r="G73" s="34">
        <v>2028</v>
      </c>
      <c r="H73" s="40">
        <v>31</v>
      </c>
      <c r="I73" s="41" t="s">
        <v>64</v>
      </c>
      <c r="J73" s="46">
        <v>40300</v>
      </c>
      <c r="K73" s="47">
        <v>576.29</v>
      </c>
      <c r="L73" s="47">
        <v>1152.58</v>
      </c>
      <c r="M73" s="47">
        <v>7677.15</v>
      </c>
      <c r="N73" s="47">
        <v>4223.4399999999996</v>
      </c>
      <c r="O73" s="47">
        <v>1152.58</v>
      </c>
      <c r="P73" s="47">
        <v>23035.48</v>
      </c>
      <c r="Q73" s="47">
        <v>930.93</v>
      </c>
      <c r="R73" s="47">
        <v>0</v>
      </c>
      <c r="S73" s="47">
        <v>1551.55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2">
        <v>0</v>
      </c>
      <c r="AF73" s="42">
        <v>0</v>
      </c>
      <c r="AG73" s="42">
        <v>0</v>
      </c>
      <c r="AH73" s="42">
        <v>0</v>
      </c>
      <c r="AI73" s="42">
        <v>0</v>
      </c>
      <c r="AJ73" s="42">
        <v>0</v>
      </c>
      <c r="AK73" s="42">
        <v>0</v>
      </c>
      <c r="AL73" s="42">
        <v>0</v>
      </c>
      <c r="AM73" s="42">
        <v>0</v>
      </c>
      <c r="AN73" s="42">
        <v>0</v>
      </c>
    </row>
    <row r="74" spans="2:40" ht="15.75" x14ac:dyDescent="0.25">
      <c r="B74" s="34" t="s">
        <v>60</v>
      </c>
      <c r="C74" s="37">
        <v>3</v>
      </c>
      <c r="D74" s="38" t="s">
        <v>111</v>
      </c>
      <c r="E74" s="38" t="s">
        <v>108</v>
      </c>
      <c r="F74" s="39" t="s">
        <v>73</v>
      </c>
      <c r="G74" s="34">
        <v>2028</v>
      </c>
      <c r="H74" s="40">
        <v>0</v>
      </c>
      <c r="I74" s="41" t="s">
        <v>64</v>
      </c>
      <c r="J74" s="46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2">
        <v>0</v>
      </c>
      <c r="AF74" s="42">
        <v>0</v>
      </c>
      <c r="AG74" s="42">
        <v>0</v>
      </c>
      <c r="AH74" s="42">
        <v>0</v>
      </c>
      <c r="AI74" s="42">
        <v>0</v>
      </c>
      <c r="AJ74" s="42">
        <v>0</v>
      </c>
      <c r="AK74" s="42">
        <v>0</v>
      </c>
      <c r="AL74" s="42">
        <v>0</v>
      </c>
      <c r="AM74" s="42">
        <v>0</v>
      </c>
      <c r="AN74" s="42">
        <v>0</v>
      </c>
    </row>
    <row r="75" spans="2:40" ht="15.75" x14ac:dyDescent="0.25">
      <c r="B75" s="34" t="s">
        <v>60</v>
      </c>
      <c r="C75" s="37">
        <v>3</v>
      </c>
      <c r="D75" s="38" t="s">
        <v>111</v>
      </c>
      <c r="E75" s="38" t="s">
        <v>109</v>
      </c>
      <c r="F75" s="39" t="s">
        <v>73</v>
      </c>
      <c r="G75" s="34">
        <v>2028</v>
      </c>
      <c r="H75" s="40">
        <v>0</v>
      </c>
      <c r="I75" s="41" t="s">
        <v>64</v>
      </c>
      <c r="J75" s="46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2">
        <v>0</v>
      </c>
      <c r="AF75" s="42">
        <v>0</v>
      </c>
      <c r="AG75" s="42">
        <v>0</v>
      </c>
      <c r="AH75" s="42">
        <v>0</v>
      </c>
      <c r="AI75" s="42">
        <v>0</v>
      </c>
      <c r="AJ75" s="42">
        <v>0</v>
      </c>
      <c r="AK75" s="42">
        <v>0</v>
      </c>
      <c r="AL75" s="42">
        <v>0</v>
      </c>
      <c r="AM75" s="42">
        <v>0</v>
      </c>
      <c r="AN75" s="42">
        <v>0</v>
      </c>
    </row>
    <row r="76" spans="2:40" ht="15.75" x14ac:dyDescent="0.25">
      <c r="B76" s="34" t="s">
        <v>60</v>
      </c>
      <c r="C76" s="37">
        <v>6</v>
      </c>
      <c r="D76" s="38" t="s">
        <v>112</v>
      </c>
      <c r="E76" s="38" t="s">
        <v>113</v>
      </c>
      <c r="F76" s="39" t="s">
        <v>114</v>
      </c>
      <c r="G76" s="34">
        <v>2028</v>
      </c>
      <c r="H76" s="40">
        <v>141.19999999999999</v>
      </c>
      <c r="I76" s="41" t="s">
        <v>64</v>
      </c>
      <c r="J76" s="46">
        <v>1976799.9999999998</v>
      </c>
      <c r="K76" s="47">
        <v>254018.79999999996</v>
      </c>
      <c r="L76" s="47">
        <v>131654.87999999998</v>
      </c>
      <c r="M76" s="47">
        <v>733392.8</v>
      </c>
      <c r="N76" s="47">
        <v>300868.95999999996</v>
      </c>
      <c r="O76" s="47">
        <v>131654.87999999998</v>
      </c>
      <c r="P76" s="47">
        <v>75316.079999999987</v>
      </c>
      <c r="Q76" s="47">
        <v>273786.8</v>
      </c>
      <c r="R76" s="47">
        <v>0</v>
      </c>
      <c r="S76" s="47">
        <v>76106.799999999988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2">
        <v>0</v>
      </c>
      <c r="AF76" s="42">
        <v>0</v>
      </c>
      <c r="AG76" s="42">
        <v>0</v>
      </c>
      <c r="AH76" s="42">
        <v>0</v>
      </c>
      <c r="AI76" s="42">
        <v>0</v>
      </c>
      <c r="AJ76" s="42">
        <v>0</v>
      </c>
      <c r="AK76" s="42">
        <v>0</v>
      </c>
      <c r="AL76" s="42">
        <v>0</v>
      </c>
      <c r="AM76" s="42">
        <v>0</v>
      </c>
      <c r="AN76" s="42">
        <v>0</v>
      </c>
    </row>
    <row r="77" spans="2:40" ht="15.75" x14ac:dyDescent="0.25">
      <c r="B77" s="34" t="s">
        <v>60</v>
      </c>
      <c r="C77" s="37">
        <v>6</v>
      </c>
      <c r="D77" s="38" t="s">
        <v>115</v>
      </c>
      <c r="E77" s="38" t="s">
        <v>113</v>
      </c>
      <c r="F77" s="39" t="s">
        <v>71</v>
      </c>
      <c r="G77" s="34">
        <v>2028</v>
      </c>
      <c r="H77" s="40">
        <v>176.49</v>
      </c>
      <c r="I77" s="41" t="s">
        <v>64</v>
      </c>
      <c r="J77" s="46">
        <v>229437</v>
      </c>
      <c r="K77" s="47">
        <v>3280.9490999999998</v>
      </c>
      <c r="L77" s="47">
        <v>6561.8981999999996</v>
      </c>
      <c r="M77" s="47">
        <v>43707.748500000009</v>
      </c>
      <c r="N77" s="47">
        <v>24044.997600000002</v>
      </c>
      <c r="O77" s="47">
        <v>6561.8981999999996</v>
      </c>
      <c r="P77" s="47">
        <v>131146.18919999999</v>
      </c>
      <c r="Q77" s="47">
        <v>5299.9946999999993</v>
      </c>
      <c r="R77" s="47">
        <v>0</v>
      </c>
      <c r="S77" s="47">
        <v>8833.3245000000006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2">
        <v>0</v>
      </c>
      <c r="AF77" s="42">
        <v>0</v>
      </c>
      <c r="AG77" s="42">
        <v>0</v>
      </c>
      <c r="AH77" s="42">
        <v>0</v>
      </c>
      <c r="AI77" s="42">
        <v>0</v>
      </c>
      <c r="AJ77" s="42">
        <v>0</v>
      </c>
      <c r="AK77" s="42">
        <v>0</v>
      </c>
      <c r="AL77" s="42">
        <v>0</v>
      </c>
      <c r="AM77" s="42">
        <v>0</v>
      </c>
      <c r="AN77" s="42">
        <v>0</v>
      </c>
    </row>
    <row r="78" spans="2:40" ht="15.75" x14ac:dyDescent="0.25">
      <c r="B78" s="34" t="s">
        <v>60</v>
      </c>
      <c r="C78" s="37">
        <v>6</v>
      </c>
      <c r="D78" s="38" t="s">
        <v>116</v>
      </c>
      <c r="E78" s="38" t="s">
        <v>113</v>
      </c>
      <c r="F78" s="39" t="s">
        <v>73</v>
      </c>
      <c r="G78" s="34">
        <v>2028</v>
      </c>
      <c r="H78" s="40">
        <v>0</v>
      </c>
      <c r="I78" s="41" t="s">
        <v>64</v>
      </c>
      <c r="J78" s="46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2">
        <v>0</v>
      </c>
      <c r="AF78" s="42">
        <v>0</v>
      </c>
      <c r="AG78" s="42">
        <v>0</v>
      </c>
      <c r="AH78" s="42">
        <v>0</v>
      </c>
      <c r="AI78" s="42">
        <v>0</v>
      </c>
      <c r="AJ78" s="42">
        <v>0</v>
      </c>
      <c r="AK78" s="42">
        <v>0</v>
      </c>
      <c r="AL78" s="42">
        <v>0</v>
      </c>
      <c r="AM78" s="42">
        <v>0</v>
      </c>
      <c r="AN78" s="42">
        <v>0</v>
      </c>
    </row>
    <row r="79" spans="2:40" ht="15.75" x14ac:dyDescent="0.25">
      <c r="B79" s="34" t="s">
        <v>60</v>
      </c>
      <c r="C79" s="37">
        <v>7</v>
      </c>
      <c r="D79" s="38" t="s">
        <v>117</v>
      </c>
      <c r="E79" s="38" t="s">
        <v>118</v>
      </c>
      <c r="F79" s="39" t="s">
        <v>91</v>
      </c>
      <c r="G79" s="34">
        <v>2028</v>
      </c>
      <c r="H79" s="40">
        <v>399</v>
      </c>
      <c r="I79" s="41" t="s">
        <v>64</v>
      </c>
      <c r="J79" s="46">
        <v>2314200</v>
      </c>
      <c r="K79" s="47">
        <v>297374.7</v>
      </c>
      <c r="L79" s="47">
        <v>154125.72</v>
      </c>
      <c r="M79" s="47">
        <v>858568.2</v>
      </c>
      <c r="N79" s="47">
        <v>352221.24</v>
      </c>
      <c r="O79" s="47">
        <v>154125.72</v>
      </c>
      <c r="P79" s="47">
        <v>88171.02</v>
      </c>
      <c r="Q79" s="47">
        <v>320516.7</v>
      </c>
      <c r="R79" s="47">
        <v>0</v>
      </c>
      <c r="S79" s="47">
        <v>89096.7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2">
        <v>0</v>
      </c>
      <c r="AF79" s="42">
        <v>0</v>
      </c>
      <c r="AG79" s="42">
        <v>0</v>
      </c>
      <c r="AH79" s="42">
        <v>0</v>
      </c>
      <c r="AI79" s="42">
        <v>0</v>
      </c>
      <c r="AJ79" s="42">
        <v>0</v>
      </c>
      <c r="AK79" s="42">
        <v>0</v>
      </c>
      <c r="AL79" s="42">
        <v>0</v>
      </c>
      <c r="AM79" s="42">
        <v>0</v>
      </c>
      <c r="AN79" s="42">
        <v>0</v>
      </c>
    </row>
    <row r="80" spans="2:40" ht="15.75" x14ac:dyDescent="0.25">
      <c r="B80" s="34" t="s">
        <v>60</v>
      </c>
      <c r="C80" s="37">
        <v>7</v>
      </c>
      <c r="D80" s="38" t="s">
        <v>119</v>
      </c>
      <c r="E80" s="38" t="s">
        <v>118</v>
      </c>
      <c r="F80" s="39" t="s">
        <v>71</v>
      </c>
      <c r="G80" s="34">
        <v>2028</v>
      </c>
      <c r="H80" s="40">
        <v>414.96</v>
      </c>
      <c r="I80" s="41" t="s">
        <v>64</v>
      </c>
      <c r="J80" s="46">
        <v>539448</v>
      </c>
      <c r="K80" s="47">
        <v>7714.1064000000006</v>
      </c>
      <c r="L80" s="47">
        <v>15428.212800000001</v>
      </c>
      <c r="M80" s="47">
        <v>102764.844</v>
      </c>
      <c r="N80" s="47">
        <v>56534.150399999999</v>
      </c>
      <c r="O80" s="47">
        <v>15428.212800000001</v>
      </c>
      <c r="P80" s="47">
        <v>308348.4768</v>
      </c>
      <c r="Q80" s="47">
        <v>12461.248800000001</v>
      </c>
      <c r="R80" s="47">
        <v>0</v>
      </c>
      <c r="S80" s="47">
        <v>20768.748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2">
        <v>0</v>
      </c>
      <c r="AF80" s="42">
        <v>0</v>
      </c>
      <c r="AG80" s="42">
        <v>0</v>
      </c>
      <c r="AH80" s="42">
        <v>0</v>
      </c>
      <c r="AI80" s="42">
        <v>0</v>
      </c>
      <c r="AJ80" s="42">
        <v>0</v>
      </c>
      <c r="AK80" s="42">
        <v>0</v>
      </c>
      <c r="AL80" s="42">
        <v>0</v>
      </c>
      <c r="AM80" s="42">
        <v>0</v>
      </c>
      <c r="AN80" s="42">
        <v>0</v>
      </c>
    </row>
    <row r="81" spans="2:40" ht="15.75" x14ac:dyDescent="0.25">
      <c r="B81" s="34" t="s">
        <v>60</v>
      </c>
      <c r="C81" s="37">
        <v>7</v>
      </c>
      <c r="D81" s="38" t="s">
        <v>120</v>
      </c>
      <c r="E81" s="38" t="s">
        <v>118</v>
      </c>
      <c r="F81" s="39" t="s">
        <v>73</v>
      </c>
      <c r="G81" s="34">
        <v>2028</v>
      </c>
      <c r="H81" s="40">
        <v>95.6</v>
      </c>
      <c r="I81" s="41" t="s">
        <v>64</v>
      </c>
      <c r="J81" s="46">
        <v>382400</v>
      </c>
      <c r="K81" s="47">
        <v>34416</v>
      </c>
      <c r="L81" s="47">
        <v>30592</v>
      </c>
      <c r="M81" s="47">
        <v>152960</v>
      </c>
      <c r="N81" s="47">
        <v>38240</v>
      </c>
      <c r="O81" s="47">
        <v>30592</v>
      </c>
      <c r="P81" s="47">
        <v>22944</v>
      </c>
      <c r="Q81" s="47">
        <v>34416</v>
      </c>
      <c r="R81" s="47">
        <v>0</v>
      </c>
      <c r="S81" s="47">
        <v>38240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2">
        <v>0</v>
      </c>
      <c r="AF81" s="42">
        <v>0</v>
      </c>
      <c r="AG81" s="42">
        <v>0</v>
      </c>
      <c r="AH81" s="42">
        <v>0</v>
      </c>
      <c r="AI81" s="42">
        <v>0</v>
      </c>
      <c r="AJ81" s="42">
        <v>0</v>
      </c>
      <c r="AK81" s="42">
        <v>0</v>
      </c>
      <c r="AL81" s="42">
        <v>0</v>
      </c>
      <c r="AM81" s="42">
        <v>0</v>
      </c>
      <c r="AN81" s="42">
        <v>0</v>
      </c>
    </row>
    <row r="82" spans="2:40" ht="15.75" x14ac:dyDescent="0.25">
      <c r="B82" s="34" t="s">
        <v>60</v>
      </c>
      <c r="C82" s="37">
        <v>7</v>
      </c>
      <c r="D82" s="38" t="s">
        <v>121</v>
      </c>
      <c r="E82" s="38" t="s">
        <v>122</v>
      </c>
      <c r="F82" s="39" t="s">
        <v>76</v>
      </c>
      <c r="G82" s="34">
        <v>2028</v>
      </c>
      <c r="H82" s="40">
        <v>0</v>
      </c>
      <c r="I82" s="41" t="s">
        <v>64</v>
      </c>
      <c r="J82" s="46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2">
        <v>0</v>
      </c>
      <c r="AF82" s="42">
        <v>0</v>
      </c>
      <c r="AG82" s="42">
        <v>0</v>
      </c>
      <c r="AH82" s="42">
        <v>0</v>
      </c>
      <c r="AI82" s="42">
        <v>0</v>
      </c>
      <c r="AJ82" s="42">
        <v>0</v>
      </c>
      <c r="AK82" s="42">
        <v>0</v>
      </c>
      <c r="AL82" s="42">
        <v>0</v>
      </c>
      <c r="AM82" s="42">
        <v>0</v>
      </c>
      <c r="AN82" s="42">
        <v>0</v>
      </c>
    </row>
    <row r="83" spans="2:40" ht="15.75" x14ac:dyDescent="0.25">
      <c r="B83" s="34" t="s">
        <v>60</v>
      </c>
      <c r="C83" s="37">
        <v>7</v>
      </c>
      <c r="D83" s="38" t="s">
        <v>121</v>
      </c>
      <c r="E83" s="38" t="s">
        <v>123</v>
      </c>
      <c r="F83" s="39" t="s">
        <v>76</v>
      </c>
      <c r="G83" s="34">
        <v>2028</v>
      </c>
      <c r="H83" s="40">
        <v>215.8</v>
      </c>
      <c r="I83" s="41" t="s">
        <v>64</v>
      </c>
      <c r="J83" s="46">
        <v>1769560</v>
      </c>
      <c r="K83" s="47">
        <v>134840.47200000001</v>
      </c>
      <c r="L83" s="47">
        <v>134840.47200000001</v>
      </c>
      <c r="M83" s="47">
        <v>707470.08799999999</v>
      </c>
      <c r="N83" s="47">
        <v>353735.04399999999</v>
      </c>
      <c r="O83" s="47">
        <v>134840.47200000001</v>
      </c>
      <c r="P83" s="47">
        <v>84231.055999999997</v>
      </c>
      <c r="Q83" s="47">
        <v>151474.33600000001</v>
      </c>
      <c r="R83" s="47">
        <v>0</v>
      </c>
      <c r="S83" s="47">
        <v>68128.06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2">
        <v>0</v>
      </c>
      <c r="AF83" s="42">
        <v>0</v>
      </c>
      <c r="AG83" s="42">
        <v>0</v>
      </c>
      <c r="AH83" s="42">
        <v>0</v>
      </c>
      <c r="AI83" s="42">
        <v>0</v>
      </c>
      <c r="AJ83" s="42">
        <v>0</v>
      </c>
      <c r="AK83" s="42">
        <v>0</v>
      </c>
      <c r="AL83" s="42">
        <v>0</v>
      </c>
      <c r="AM83" s="42">
        <v>0</v>
      </c>
      <c r="AN83" s="42">
        <v>0</v>
      </c>
    </row>
    <row r="84" spans="2:40" ht="15.75" x14ac:dyDescent="0.25">
      <c r="B84" s="34" t="s">
        <v>60</v>
      </c>
      <c r="C84" s="37">
        <v>7</v>
      </c>
      <c r="D84" s="38" t="s">
        <v>124</v>
      </c>
      <c r="E84" s="38" t="s">
        <v>122</v>
      </c>
      <c r="F84" s="39" t="s">
        <v>71</v>
      </c>
      <c r="G84" s="34">
        <v>2028</v>
      </c>
      <c r="H84" s="40">
        <v>525.48</v>
      </c>
      <c r="I84" s="41" t="s">
        <v>64</v>
      </c>
      <c r="J84" s="46">
        <v>683124</v>
      </c>
      <c r="K84" s="47">
        <v>9768.6731999999993</v>
      </c>
      <c r="L84" s="47">
        <v>19537.346399999999</v>
      </c>
      <c r="M84" s="47">
        <v>130135.12200000002</v>
      </c>
      <c r="N84" s="47">
        <v>71591.395199999999</v>
      </c>
      <c r="O84" s="47">
        <v>19537.346399999999</v>
      </c>
      <c r="P84" s="47">
        <v>390473.67839999998</v>
      </c>
      <c r="Q84" s="47">
        <v>15780.1644</v>
      </c>
      <c r="R84" s="47">
        <v>0</v>
      </c>
      <c r="S84" s="47">
        <v>26300.273999999998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2">
        <v>0</v>
      </c>
      <c r="AF84" s="42">
        <v>0</v>
      </c>
      <c r="AG84" s="42">
        <v>0</v>
      </c>
      <c r="AH84" s="42">
        <v>0</v>
      </c>
      <c r="AI84" s="42">
        <v>0</v>
      </c>
      <c r="AJ84" s="42">
        <v>0</v>
      </c>
      <c r="AK84" s="42">
        <v>0</v>
      </c>
      <c r="AL84" s="42">
        <v>0</v>
      </c>
      <c r="AM84" s="42">
        <v>0</v>
      </c>
      <c r="AN84" s="42">
        <v>0</v>
      </c>
    </row>
    <row r="85" spans="2:40" ht="15.75" x14ac:dyDescent="0.25">
      <c r="B85" s="34" t="s">
        <v>60</v>
      </c>
      <c r="C85" s="37">
        <v>7</v>
      </c>
      <c r="D85" s="38" t="s">
        <v>124</v>
      </c>
      <c r="E85" s="38" t="s">
        <v>123</v>
      </c>
      <c r="F85" s="39" t="s">
        <v>71</v>
      </c>
      <c r="G85" s="34">
        <v>2028</v>
      </c>
      <c r="H85" s="40">
        <v>451.31</v>
      </c>
      <c r="I85" s="41" t="s">
        <v>64</v>
      </c>
      <c r="J85" s="46">
        <v>586703</v>
      </c>
      <c r="K85" s="47">
        <v>8389.8528999999999</v>
      </c>
      <c r="L85" s="47">
        <v>16779.7058</v>
      </c>
      <c r="M85" s="47">
        <v>111766.9215</v>
      </c>
      <c r="N85" s="47">
        <v>61486.474400000006</v>
      </c>
      <c r="O85" s="47">
        <v>16779.7058</v>
      </c>
      <c r="P85" s="47">
        <v>335359.43479999999</v>
      </c>
      <c r="Q85" s="47">
        <v>13552.8393</v>
      </c>
      <c r="R85" s="47">
        <v>0</v>
      </c>
      <c r="S85" s="47">
        <v>22588.065500000004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2">
        <v>0</v>
      </c>
      <c r="AF85" s="42">
        <v>0</v>
      </c>
      <c r="AG85" s="42">
        <v>0</v>
      </c>
      <c r="AH85" s="42">
        <v>0</v>
      </c>
      <c r="AI85" s="42">
        <v>0</v>
      </c>
      <c r="AJ85" s="42">
        <v>0</v>
      </c>
      <c r="AK85" s="42">
        <v>0</v>
      </c>
      <c r="AL85" s="42">
        <v>0</v>
      </c>
      <c r="AM85" s="42">
        <v>0</v>
      </c>
      <c r="AN85" s="42">
        <v>0</v>
      </c>
    </row>
    <row r="86" spans="2:40" ht="15.75" x14ac:dyDescent="0.25">
      <c r="B86" s="34" t="s">
        <v>60</v>
      </c>
      <c r="C86" s="37">
        <v>7</v>
      </c>
      <c r="D86" s="38" t="s">
        <v>125</v>
      </c>
      <c r="E86" s="38" t="s">
        <v>122</v>
      </c>
      <c r="F86" s="39" t="s">
        <v>73</v>
      </c>
      <c r="G86" s="34">
        <v>2028</v>
      </c>
      <c r="H86" s="40">
        <v>241.7</v>
      </c>
      <c r="I86" s="41" t="s">
        <v>64</v>
      </c>
      <c r="J86" s="46">
        <v>966800</v>
      </c>
      <c r="K86" s="47">
        <v>87012</v>
      </c>
      <c r="L86" s="47">
        <v>77344</v>
      </c>
      <c r="M86" s="47">
        <v>386720</v>
      </c>
      <c r="N86" s="47">
        <v>96680</v>
      </c>
      <c r="O86" s="47">
        <v>77344</v>
      </c>
      <c r="P86" s="47">
        <v>58008</v>
      </c>
      <c r="Q86" s="47">
        <v>87012</v>
      </c>
      <c r="R86" s="47">
        <v>0</v>
      </c>
      <c r="S86" s="47">
        <v>96680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2">
        <v>0</v>
      </c>
      <c r="AF86" s="42">
        <v>0</v>
      </c>
      <c r="AG86" s="42">
        <v>0</v>
      </c>
      <c r="AH86" s="42">
        <v>0</v>
      </c>
      <c r="AI86" s="42">
        <v>0</v>
      </c>
      <c r="AJ86" s="42">
        <v>0</v>
      </c>
      <c r="AK86" s="42">
        <v>0</v>
      </c>
      <c r="AL86" s="42">
        <v>0</v>
      </c>
      <c r="AM86" s="42">
        <v>0</v>
      </c>
      <c r="AN86" s="42">
        <v>0</v>
      </c>
    </row>
    <row r="87" spans="2:40" ht="15.75" x14ac:dyDescent="0.25">
      <c r="B87" s="34" t="s">
        <v>60</v>
      </c>
      <c r="C87" s="37">
        <v>7</v>
      </c>
      <c r="D87" s="38" t="s">
        <v>125</v>
      </c>
      <c r="E87" s="38" t="s">
        <v>123</v>
      </c>
      <c r="F87" s="39" t="s">
        <v>73</v>
      </c>
      <c r="G87" s="34">
        <v>2028</v>
      </c>
      <c r="H87" s="40">
        <v>0</v>
      </c>
      <c r="I87" s="41" t="s">
        <v>64</v>
      </c>
      <c r="J87" s="46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2">
        <v>0</v>
      </c>
      <c r="AF87" s="42">
        <v>0</v>
      </c>
      <c r="AG87" s="42">
        <v>0</v>
      </c>
      <c r="AH87" s="42">
        <v>0</v>
      </c>
      <c r="AI87" s="42">
        <v>0</v>
      </c>
      <c r="AJ87" s="42">
        <v>0</v>
      </c>
      <c r="AK87" s="42">
        <v>0</v>
      </c>
      <c r="AL87" s="42">
        <v>0</v>
      </c>
      <c r="AM87" s="42">
        <v>0</v>
      </c>
      <c r="AN87" s="42">
        <v>0</v>
      </c>
    </row>
    <row r="88" spans="2:40" ht="15.75" x14ac:dyDescent="0.25">
      <c r="B88" s="34" t="s">
        <v>60</v>
      </c>
      <c r="C88" s="37">
        <v>4</v>
      </c>
      <c r="D88" s="38" t="s">
        <v>126</v>
      </c>
      <c r="E88" s="38" t="s">
        <v>127</v>
      </c>
      <c r="F88" s="39" t="s">
        <v>76</v>
      </c>
      <c r="G88" s="34">
        <v>2029</v>
      </c>
      <c r="H88" s="40">
        <v>4.5</v>
      </c>
      <c r="I88" s="41" t="s">
        <v>64</v>
      </c>
      <c r="J88" s="46">
        <v>36900</v>
      </c>
      <c r="K88" s="47">
        <v>2811.78</v>
      </c>
      <c r="L88" s="47">
        <v>2811.78</v>
      </c>
      <c r="M88" s="47">
        <v>14752.62</v>
      </c>
      <c r="N88" s="47">
        <v>7376.31</v>
      </c>
      <c r="O88" s="47">
        <v>2811.78</v>
      </c>
      <c r="P88" s="47">
        <v>1756.44</v>
      </c>
      <c r="Q88" s="47">
        <v>3158.64</v>
      </c>
      <c r="R88" s="47">
        <v>0</v>
      </c>
      <c r="S88" s="47">
        <v>1420.65</v>
      </c>
      <c r="T88" s="47">
        <v>0</v>
      </c>
      <c r="U88" s="47">
        <v>0</v>
      </c>
      <c r="V88" s="47">
        <v>0</v>
      </c>
      <c r="W88" s="47">
        <v>0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7">
        <v>0</v>
      </c>
      <c r="AE88" s="42">
        <v>0</v>
      </c>
      <c r="AF88" s="42">
        <v>0</v>
      </c>
      <c r="AG88" s="42">
        <v>0</v>
      </c>
      <c r="AH88" s="42">
        <v>0</v>
      </c>
      <c r="AI88" s="42">
        <v>0</v>
      </c>
      <c r="AJ88" s="42">
        <v>0</v>
      </c>
      <c r="AK88" s="42">
        <v>0</v>
      </c>
      <c r="AL88" s="42">
        <v>0</v>
      </c>
      <c r="AM88" s="42">
        <v>0</v>
      </c>
      <c r="AN88" s="42">
        <v>0</v>
      </c>
    </row>
    <row r="89" spans="2:40" ht="15.75" x14ac:dyDescent="0.25">
      <c r="B89" s="34" t="s">
        <v>60</v>
      </c>
      <c r="C89" s="37">
        <v>4</v>
      </c>
      <c r="D89" s="38" t="s">
        <v>126</v>
      </c>
      <c r="E89" s="38" t="s">
        <v>128</v>
      </c>
      <c r="F89" s="39" t="s">
        <v>76</v>
      </c>
      <c r="G89" s="34">
        <v>2029</v>
      </c>
      <c r="H89" s="40">
        <v>8.9</v>
      </c>
      <c r="I89" s="41" t="s">
        <v>64</v>
      </c>
      <c r="J89" s="46">
        <v>72980</v>
      </c>
      <c r="K89" s="47">
        <v>5561.076</v>
      </c>
      <c r="L89" s="47">
        <v>5561.076</v>
      </c>
      <c r="M89" s="47">
        <v>29177.403999999999</v>
      </c>
      <c r="N89" s="47">
        <v>14588.701999999999</v>
      </c>
      <c r="O89" s="47">
        <v>5561.076</v>
      </c>
      <c r="P89" s="47">
        <v>3473.848</v>
      </c>
      <c r="Q89" s="47">
        <v>6247.0880000000006</v>
      </c>
      <c r="R89" s="47">
        <v>0</v>
      </c>
      <c r="S89" s="47">
        <v>2809.73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2">
        <v>0</v>
      </c>
      <c r="AF89" s="42">
        <v>0</v>
      </c>
      <c r="AG89" s="42">
        <v>0</v>
      </c>
      <c r="AH89" s="42">
        <v>0</v>
      </c>
      <c r="AI89" s="42">
        <v>0</v>
      </c>
      <c r="AJ89" s="42">
        <v>0</v>
      </c>
      <c r="AK89" s="42">
        <v>0</v>
      </c>
      <c r="AL89" s="42">
        <v>0</v>
      </c>
      <c r="AM89" s="42">
        <v>0</v>
      </c>
      <c r="AN89" s="42">
        <v>0</v>
      </c>
    </row>
    <row r="90" spans="2:40" ht="15.75" x14ac:dyDescent="0.25">
      <c r="B90" s="34" t="s">
        <v>60</v>
      </c>
      <c r="C90" s="37">
        <v>4</v>
      </c>
      <c r="D90" s="38" t="s">
        <v>126</v>
      </c>
      <c r="E90" s="38" t="s">
        <v>129</v>
      </c>
      <c r="F90" s="39" t="s">
        <v>76</v>
      </c>
      <c r="G90" s="34">
        <v>2029</v>
      </c>
      <c r="H90" s="40">
        <v>464.2</v>
      </c>
      <c r="I90" s="41" t="s">
        <v>64</v>
      </c>
      <c r="J90" s="46">
        <v>3806440</v>
      </c>
      <c r="K90" s="47">
        <v>290050.728</v>
      </c>
      <c r="L90" s="47">
        <v>290050.728</v>
      </c>
      <c r="M90" s="47">
        <v>1521814.7119999998</v>
      </c>
      <c r="N90" s="47">
        <v>760907.35599999991</v>
      </c>
      <c r="O90" s="47">
        <v>290050.728</v>
      </c>
      <c r="P90" s="47">
        <v>181186.54399999999</v>
      </c>
      <c r="Q90" s="47">
        <v>325831.26400000002</v>
      </c>
      <c r="R90" s="47">
        <v>0</v>
      </c>
      <c r="S90" s="47">
        <v>146547.94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2">
        <v>0</v>
      </c>
      <c r="AF90" s="42">
        <v>0</v>
      </c>
      <c r="AG90" s="42">
        <v>0</v>
      </c>
      <c r="AH90" s="42">
        <v>0</v>
      </c>
      <c r="AI90" s="42">
        <v>0</v>
      </c>
      <c r="AJ90" s="42">
        <v>0</v>
      </c>
      <c r="AK90" s="42">
        <v>0</v>
      </c>
      <c r="AL90" s="42">
        <v>0</v>
      </c>
      <c r="AM90" s="42">
        <v>0</v>
      </c>
      <c r="AN90" s="42">
        <v>0</v>
      </c>
    </row>
    <row r="91" spans="2:40" ht="15.75" x14ac:dyDescent="0.25">
      <c r="B91" s="34" t="s">
        <v>60</v>
      </c>
      <c r="C91" s="37">
        <v>6</v>
      </c>
      <c r="D91" s="38" t="s">
        <v>126</v>
      </c>
      <c r="E91" s="38" t="s">
        <v>130</v>
      </c>
      <c r="F91" s="39" t="s">
        <v>76</v>
      </c>
      <c r="G91" s="34">
        <v>2029</v>
      </c>
      <c r="H91" s="40">
        <v>2.4</v>
      </c>
      <c r="I91" s="41" t="s">
        <v>64</v>
      </c>
      <c r="J91" s="46">
        <v>19680</v>
      </c>
      <c r="K91" s="47">
        <v>1499.616</v>
      </c>
      <c r="L91" s="47">
        <v>1499.616</v>
      </c>
      <c r="M91" s="47">
        <v>7868.0639999999994</v>
      </c>
      <c r="N91" s="47">
        <v>3934.0319999999997</v>
      </c>
      <c r="O91" s="47">
        <v>1499.616</v>
      </c>
      <c r="P91" s="47">
        <v>936.76800000000003</v>
      </c>
      <c r="Q91" s="47">
        <v>1684.6080000000002</v>
      </c>
      <c r="R91" s="47">
        <v>0</v>
      </c>
      <c r="S91" s="47">
        <v>757.68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2">
        <v>0</v>
      </c>
      <c r="AF91" s="42">
        <v>0</v>
      </c>
      <c r="AG91" s="42">
        <v>0</v>
      </c>
      <c r="AH91" s="42">
        <v>0</v>
      </c>
      <c r="AI91" s="42">
        <v>0</v>
      </c>
      <c r="AJ91" s="42">
        <v>0</v>
      </c>
      <c r="AK91" s="42">
        <v>0</v>
      </c>
      <c r="AL91" s="42">
        <v>0</v>
      </c>
      <c r="AM91" s="42">
        <v>0</v>
      </c>
      <c r="AN91" s="42">
        <v>0</v>
      </c>
    </row>
    <row r="92" spans="2:40" ht="15.75" x14ac:dyDescent="0.25">
      <c r="B92" s="34" t="s">
        <v>60</v>
      </c>
      <c r="C92" s="37">
        <v>4</v>
      </c>
      <c r="D92" s="38" t="s">
        <v>131</v>
      </c>
      <c r="E92" s="38" t="s">
        <v>127</v>
      </c>
      <c r="F92" s="39" t="s">
        <v>71</v>
      </c>
      <c r="G92" s="34">
        <v>2029</v>
      </c>
      <c r="H92" s="40">
        <v>0</v>
      </c>
      <c r="I92" s="41" t="s">
        <v>64</v>
      </c>
      <c r="J92" s="46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2">
        <v>0</v>
      </c>
      <c r="AF92" s="42">
        <v>0</v>
      </c>
      <c r="AG92" s="42">
        <v>0</v>
      </c>
      <c r="AH92" s="42">
        <v>0</v>
      </c>
      <c r="AI92" s="42">
        <v>0</v>
      </c>
      <c r="AJ92" s="42">
        <v>0</v>
      </c>
      <c r="AK92" s="42">
        <v>0</v>
      </c>
      <c r="AL92" s="42">
        <v>0</v>
      </c>
      <c r="AM92" s="42">
        <v>0</v>
      </c>
      <c r="AN92" s="42">
        <v>0</v>
      </c>
    </row>
    <row r="93" spans="2:40" ht="15.75" x14ac:dyDescent="0.25">
      <c r="B93" s="34" t="s">
        <v>60</v>
      </c>
      <c r="C93" s="37">
        <v>4</v>
      </c>
      <c r="D93" s="38" t="s">
        <v>131</v>
      </c>
      <c r="E93" s="38" t="s">
        <v>128</v>
      </c>
      <c r="F93" s="39" t="s">
        <v>71</v>
      </c>
      <c r="G93" s="34">
        <v>2029</v>
      </c>
      <c r="H93" s="40">
        <v>0</v>
      </c>
      <c r="I93" s="41" t="s">
        <v>64</v>
      </c>
      <c r="J93" s="46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2">
        <v>0</v>
      </c>
      <c r="AF93" s="42">
        <v>0</v>
      </c>
      <c r="AG93" s="42">
        <v>0</v>
      </c>
      <c r="AH93" s="42">
        <v>0</v>
      </c>
      <c r="AI93" s="42">
        <v>0</v>
      </c>
      <c r="AJ93" s="42">
        <v>0</v>
      </c>
      <c r="AK93" s="42">
        <v>0</v>
      </c>
      <c r="AL93" s="42">
        <v>0</v>
      </c>
      <c r="AM93" s="42">
        <v>0</v>
      </c>
      <c r="AN93" s="42">
        <v>0</v>
      </c>
    </row>
    <row r="94" spans="2:40" ht="15.75" x14ac:dyDescent="0.25">
      <c r="B94" s="34" t="s">
        <v>60</v>
      </c>
      <c r="C94" s="37">
        <v>4</v>
      </c>
      <c r="D94" s="38" t="s">
        <v>131</v>
      </c>
      <c r="E94" s="38" t="s">
        <v>129</v>
      </c>
      <c r="F94" s="39" t="s">
        <v>71</v>
      </c>
      <c r="G94" s="34">
        <v>2029</v>
      </c>
      <c r="H94" s="40">
        <v>768.86</v>
      </c>
      <c r="I94" s="41" t="s">
        <v>64</v>
      </c>
      <c r="J94" s="46">
        <v>999518</v>
      </c>
      <c r="K94" s="47">
        <v>14293.107400000001</v>
      </c>
      <c r="L94" s="47">
        <v>28586.214800000002</v>
      </c>
      <c r="M94" s="47">
        <v>190408.17900000003</v>
      </c>
      <c r="N94" s="47">
        <v>104749.48640000001</v>
      </c>
      <c r="O94" s="47">
        <v>28586.214800000002</v>
      </c>
      <c r="P94" s="47">
        <v>571324.48879999993</v>
      </c>
      <c r="Q94" s="47">
        <v>23088.8658</v>
      </c>
      <c r="R94" s="47">
        <v>0</v>
      </c>
      <c r="S94" s="47">
        <v>38481.442999999999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2">
        <v>0</v>
      </c>
      <c r="AF94" s="42">
        <v>0</v>
      </c>
      <c r="AG94" s="42">
        <v>0</v>
      </c>
      <c r="AH94" s="42">
        <v>0</v>
      </c>
      <c r="AI94" s="42">
        <v>0</v>
      </c>
      <c r="AJ94" s="42">
        <v>0</v>
      </c>
      <c r="AK94" s="42">
        <v>0</v>
      </c>
      <c r="AL94" s="42">
        <v>0</v>
      </c>
      <c r="AM94" s="42">
        <v>0</v>
      </c>
      <c r="AN94" s="42">
        <v>0</v>
      </c>
    </row>
    <row r="95" spans="2:40" ht="15.75" x14ac:dyDescent="0.25">
      <c r="B95" s="34" t="s">
        <v>60</v>
      </c>
      <c r="C95" s="37">
        <v>6</v>
      </c>
      <c r="D95" s="38" t="s">
        <v>131</v>
      </c>
      <c r="E95" s="38" t="s">
        <v>130</v>
      </c>
      <c r="F95" s="39" t="s">
        <v>71</v>
      </c>
      <c r="G95" s="34">
        <v>2029</v>
      </c>
      <c r="H95" s="40">
        <v>0</v>
      </c>
      <c r="I95" s="41" t="s">
        <v>64</v>
      </c>
      <c r="J95" s="46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2">
        <v>0</v>
      </c>
      <c r="AF95" s="42">
        <v>0</v>
      </c>
      <c r="AG95" s="42">
        <v>0</v>
      </c>
      <c r="AH95" s="42">
        <v>0</v>
      </c>
      <c r="AI95" s="42">
        <v>0</v>
      </c>
      <c r="AJ95" s="42">
        <v>0</v>
      </c>
      <c r="AK95" s="42">
        <v>0</v>
      </c>
      <c r="AL95" s="42">
        <v>0</v>
      </c>
      <c r="AM95" s="42">
        <v>0</v>
      </c>
      <c r="AN95" s="42">
        <v>0</v>
      </c>
    </row>
    <row r="96" spans="2:40" ht="15.75" x14ac:dyDescent="0.25">
      <c r="B96" s="34" t="s">
        <v>60</v>
      </c>
      <c r="C96" s="37">
        <v>4</v>
      </c>
      <c r="D96" s="38" t="s">
        <v>132</v>
      </c>
      <c r="E96" s="38" t="s">
        <v>127</v>
      </c>
      <c r="F96" s="39" t="s">
        <v>73</v>
      </c>
      <c r="G96" s="34">
        <v>2029</v>
      </c>
      <c r="H96" s="40">
        <v>0</v>
      </c>
      <c r="I96" s="41" t="s">
        <v>64</v>
      </c>
      <c r="J96" s="46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7">
        <v>0</v>
      </c>
      <c r="AE96" s="42">
        <v>0</v>
      </c>
      <c r="AF96" s="42">
        <v>0</v>
      </c>
      <c r="AG96" s="42">
        <v>0</v>
      </c>
      <c r="AH96" s="42">
        <v>0</v>
      </c>
      <c r="AI96" s="42">
        <v>0</v>
      </c>
      <c r="AJ96" s="42">
        <v>0</v>
      </c>
      <c r="AK96" s="42">
        <v>0</v>
      </c>
      <c r="AL96" s="42">
        <v>0</v>
      </c>
      <c r="AM96" s="42">
        <v>0</v>
      </c>
      <c r="AN96" s="42">
        <v>0</v>
      </c>
    </row>
    <row r="97" spans="2:40" ht="15.75" x14ac:dyDescent="0.25">
      <c r="B97" s="34" t="s">
        <v>60</v>
      </c>
      <c r="C97" s="37">
        <v>4</v>
      </c>
      <c r="D97" s="38" t="s">
        <v>132</v>
      </c>
      <c r="E97" s="38" t="s">
        <v>128</v>
      </c>
      <c r="F97" s="39" t="s">
        <v>73</v>
      </c>
      <c r="G97" s="34">
        <v>2029</v>
      </c>
      <c r="H97" s="40">
        <v>0</v>
      </c>
      <c r="I97" s="41" t="s">
        <v>64</v>
      </c>
      <c r="J97" s="46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2">
        <v>0</v>
      </c>
      <c r="AF97" s="42">
        <v>0</v>
      </c>
      <c r="AG97" s="42">
        <v>0</v>
      </c>
      <c r="AH97" s="42">
        <v>0</v>
      </c>
      <c r="AI97" s="42">
        <v>0</v>
      </c>
      <c r="AJ97" s="42">
        <v>0</v>
      </c>
      <c r="AK97" s="42">
        <v>0</v>
      </c>
      <c r="AL97" s="42">
        <v>0</v>
      </c>
      <c r="AM97" s="42">
        <v>0</v>
      </c>
      <c r="AN97" s="42">
        <v>0</v>
      </c>
    </row>
    <row r="98" spans="2:40" ht="15.75" x14ac:dyDescent="0.25">
      <c r="B98" s="34" t="s">
        <v>60</v>
      </c>
      <c r="C98" s="37">
        <v>4</v>
      </c>
      <c r="D98" s="38" t="s">
        <v>132</v>
      </c>
      <c r="E98" s="38" t="s">
        <v>129</v>
      </c>
      <c r="F98" s="39" t="s">
        <v>73</v>
      </c>
      <c r="G98" s="34">
        <v>2029</v>
      </c>
      <c r="H98" s="40">
        <v>0</v>
      </c>
      <c r="I98" s="41" t="s">
        <v>64</v>
      </c>
      <c r="J98" s="46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2">
        <v>0</v>
      </c>
      <c r="AF98" s="42">
        <v>0</v>
      </c>
      <c r="AG98" s="42">
        <v>0</v>
      </c>
      <c r="AH98" s="42">
        <v>0</v>
      </c>
      <c r="AI98" s="42">
        <v>0</v>
      </c>
      <c r="AJ98" s="42">
        <v>0</v>
      </c>
      <c r="AK98" s="42">
        <v>0</v>
      </c>
      <c r="AL98" s="42">
        <v>0</v>
      </c>
      <c r="AM98" s="42">
        <v>0</v>
      </c>
      <c r="AN98" s="42">
        <v>0</v>
      </c>
    </row>
    <row r="99" spans="2:40" ht="15.75" x14ac:dyDescent="0.25">
      <c r="B99" s="34" t="s">
        <v>60</v>
      </c>
      <c r="C99" s="37">
        <v>6</v>
      </c>
      <c r="D99" s="38" t="s">
        <v>132</v>
      </c>
      <c r="E99" s="38" t="s">
        <v>130</v>
      </c>
      <c r="F99" s="39" t="s">
        <v>73</v>
      </c>
      <c r="G99" s="34">
        <v>2029</v>
      </c>
      <c r="H99" s="40">
        <v>0</v>
      </c>
      <c r="I99" s="41" t="s">
        <v>64</v>
      </c>
      <c r="J99" s="46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2">
        <v>0</v>
      </c>
      <c r="AF99" s="42">
        <v>0</v>
      </c>
      <c r="AG99" s="42">
        <v>0</v>
      </c>
      <c r="AH99" s="42">
        <v>0</v>
      </c>
      <c r="AI99" s="42">
        <v>0</v>
      </c>
      <c r="AJ99" s="42">
        <v>0</v>
      </c>
      <c r="AK99" s="42">
        <v>0</v>
      </c>
      <c r="AL99" s="42">
        <v>0</v>
      </c>
      <c r="AM99" s="42">
        <v>0</v>
      </c>
      <c r="AN99" s="42">
        <v>0</v>
      </c>
    </row>
    <row r="100" spans="2:40" ht="15.75" x14ac:dyDescent="0.25">
      <c r="B100" s="34" t="s">
        <v>60</v>
      </c>
      <c r="C100" s="37">
        <v>4</v>
      </c>
      <c r="D100" s="38" t="s">
        <v>133</v>
      </c>
      <c r="E100" s="38" t="s">
        <v>127</v>
      </c>
      <c r="F100" s="39" t="s">
        <v>76</v>
      </c>
      <c r="G100" s="34">
        <v>2029</v>
      </c>
      <c r="H100" s="40">
        <v>74.2</v>
      </c>
      <c r="I100" s="41" t="s">
        <v>64</v>
      </c>
      <c r="J100" s="46">
        <v>608440</v>
      </c>
      <c r="K100" s="47">
        <v>46363.127999999997</v>
      </c>
      <c r="L100" s="47">
        <v>46363.127999999997</v>
      </c>
      <c r="M100" s="47">
        <v>243254.31200000001</v>
      </c>
      <c r="N100" s="47">
        <v>121627.156</v>
      </c>
      <c r="O100" s="47">
        <v>46363.127999999997</v>
      </c>
      <c r="P100" s="47">
        <v>28961.743999999999</v>
      </c>
      <c r="Q100" s="47">
        <v>52082.464000000007</v>
      </c>
      <c r="R100" s="47">
        <v>0</v>
      </c>
      <c r="S100" s="47">
        <v>23424.94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2">
        <v>0</v>
      </c>
      <c r="AF100" s="42">
        <v>0</v>
      </c>
      <c r="AG100" s="42">
        <v>0</v>
      </c>
      <c r="AH100" s="42">
        <v>0</v>
      </c>
      <c r="AI100" s="42">
        <v>0</v>
      </c>
      <c r="AJ100" s="42">
        <v>0</v>
      </c>
      <c r="AK100" s="42">
        <v>0</v>
      </c>
      <c r="AL100" s="42">
        <v>0</v>
      </c>
      <c r="AM100" s="42">
        <v>0</v>
      </c>
      <c r="AN100" s="42">
        <v>0</v>
      </c>
    </row>
    <row r="101" spans="2:40" ht="15.75" x14ac:dyDescent="0.25">
      <c r="B101" s="34" t="s">
        <v>60</v>
      </c>
      <c r="C101" s="37">
        <v>4</v>
      </c>
      <c r="D101" s="38" t="s">
        <v>133</v>
      </c>
      <c r="E101" s="38" t="s">
        <v>134</v>
      </c>
      <c r="F101" s="39" t="s">
        <v>76</v>
      </c>
      <c r="G101" s="34">
        <v>2029</v>
      </c>
      <c r="H101" s="40">
        <v>402.4</v>
      </c>
      <c r="I101" s="41" t="s">
        <v>64</v>
      </c>
      <c r="J101" s="46">
        <v>3299680</v>
      </c>
      <c r="K101" s="47">
        <v>251435.61600000001</v>
      </c>
      <c r="L101" s="47">
        <v>251435.61600000001</v>
      </c>
      <c r="M101" s="47">
        <v>1319212.064</v>
      </c>
      <c r="N101" s="47">
        <v>659606.03200000001</v>
      </c>
      <c r="O101" s="47">
        <v>251435.61600000001</v>
      </c>
      <c r="P101" s="47">
        <v>157064.76799999998</v>
      </c>
      <c r="Q101" s="47">
        <v>282452.60800000001</v>
      </c>
      <c r="R101" s="47">
        <v>0</v>
      </c>
      <c r="S101" s="47">
        <v>127037.68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2">
        <v>0</v>
      </c>
      <c r="AF101" s="42">
        <v>0</v>
      </c>
      <c r="AG101" s="42">
        <v>0</v>
      </c>
      <c r="AH101" s="42">
        <v>0</v>
      </c>
      <c r="AI101" s="42">
        <v>0</v>
      </c>
      <c r="AJ101" s="42">
        <v>0</v>
      </c>
      <c r="AK101" s="42">
        <v>0</v>
      </c>
      <c r="AL101" s="42">
        <v>0</v>
      </c>
      <c r="AM101" s="42">
        <v>0</v>
      </c>
      <c r="AN101" s="42">
        <v>0</v>
      </c>
    </row>
    <row r="102" spans="2:40" ht="15.75" x14ac:dyDescent="0.25">
      <c r="B102" s="34" t="s">
        <v>60</v>
      </c>
      <c r="C102" s="37">
        <v>4</v>
      </c>
      <c r="D102" s="38" t="s">
        <v>133</v>
      </c>
      <c r="E102" s="38" t="s">
        <v>128</v>
      </c>
      <c r="F102" s="39" t="s">
        <v>76</v>
      </c>
      <c r="G102" s="34">
        <v>2029</v>
      </c>
      <c r="H102" s="40">
        <v>140.9</v>
      </c>
      <c r="I102" s="41" t="s">
        <v>64</v>
      </c>
      <c r="J102" s="46">
        <v>1155380</v>
      </c>
      <c r="K102" s="47">
        <v>88039.955999999991</v>
      </c>
      <c r="L102" s="47">
        <v>88039.955999999991</v>
      </c>
      <c r="M102" s="47">
        <v>461920.924</v>
      </c>
      <c r="N102" s="47">
        <v>230960.462</v>
      </c>
      <c r="O102" s="47">
        <v>88039.955999999991</v>
      </c>
      <c r="P102" s="47">
        <v>54996.087999999996</v>
      </c>
      <c r="Q102" s="47">
        <v>98900.528000000006</v>
      </c>
      <c r="R102" s="47">
        <v>0</v>
      </c>
      <c r="S102" s="47">
        <v>44482.13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2">
        <v>0</v>
      </c>
      <c r="AF102" s="42">
        <v>0</v>
      </c>
      <c r="AG102" s="42">
        <v>0</v>
      </c>
      <c r="AH102" s="42">
        <v>0</v>
      </c>
      <c r="AI102" s="42">
        <v>0</v>
      </c>
      <c r="AJ102" s="42">
        <v>0</v>
      </c>
      <c r="AK102" s="42">
        <v>0</v>
      </c>
      <c r="AL102" s="42">
        <v>0</v>
      </c>
      <c r="AM102" s="42">
        <v>0</v>
      </c>
      <c r="AN102" s="42">
        <v>0</v>
      </c>
    </row>
    <row r="103" spans="2:40" ht="15.75" x14ac:dyDescent="0.25">
      <c r="B103" s="34" t="s">
        <v>60</v>
      </c>
      <c r="C103" s="37">
        <v>4</v>
      </c>
      <c r="D103" s="38" t="s">
        <v>135</v>
      </c>
      <c r="E103" s="38" t="s">
        <v>127</v>
      </c>
      <c r="F103" s="39" t="s">
        <v>71</v>
      </c>
      <c r="G103" s="34">
        <v>2029</v>
      </c>
      <c r="H103" s="40">
        <v>84.77</v>
      </c>
      <c r="I103" s="41" t="s">
        <v>64</v>
      </c>
      <c r="J103" s="46">
        <v>110201</v>
      </c>
      <c r="K103" s="47">
        <v>1575.8742999999999</v>
      </c>
      <c r="L103" s="47">
        <v>3151.7485999999999</v>
      </c>
      <c r="M103" s="47">
        <v>20993.290500000003</v>
      </c>
      <c r="N103" s="47">
        <v>11549.0648</v>
      </c>
      <c r="O103" s="47">
        <v>3151.7485999999999</v>
      </c>
      <c r="P103" s="47">
        <v>62990.891599999995</v>
      </c>
      <c r="Q103" s="47">
        <v>2545.6430999999998</v>
      </c>
      <c r="R103" s="47">
        <v>0</v>
      </c>
      <c r="S103" s="47">
        <v>4242.7385000000004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2">
        <v>0</v>
      </c>
      <c r="AF103" s="42">
        <v>0</v>
      </c>
      <c r="AG103" s="42">
        <v>0</v>
      </c>
      <c r="AH103" s="42">
        <v>0</v>
      </c>
      <c r="AI103" s="42">
        <v>0</v>
      </c>
      <c r="AJ103" s="42">
        <v>0</v>
      </c>
      <c r="AK103" s="42">
        <v>0</v>
      </c>
      <c r="AL103" s="42">
        <v>0</v>
      </c>
      <c r="AM103" s="42">
        <v>0</v>
      </c>
      <c r="AN103" s="42">
        <v>0</v>
      </c>
    </row>
    <row r="104" spans="2:40" ht="15.75" x14ac:dyDescent="0.25">
      <c r="B104" s="34" t="s">
        <v>60</v>
      </c>
      <c r="C104" s="37">
        <v>4</v>
      </c>
      <c r="D104" s="38" t="s">
        <v>135</v>
      </c>
      <c r="E104" s="38" t="s">
        <v>134</v>
      </c>
      <c r="F104" s="39" t="s">
        <v>71</v>
      </c>
      <c r="G104" s="34">
        <v>2029</v>
      </c>
      <c r="H104" s="40">
        <v>350.69</v>
      </c>
      <c r="I104" s="41" t="s">
        <v>64</v>
      </c>
      <c r="J104" s="46">
        <v>455897</v>
      </c>
      <c r="K104" s="47">
        <v>6519.3270999999995</v>
      </c>
      <c r="L104" s="47">
        <v>13038.654199999999</v>
      </c>
      <c r="M104" s="47">
        <v>86848.378499999992</v>
      </c>
      <c r="N104" s="47">
        <v>47778.005600000004</v>
      </c>
      <c r="O104" s="47">
        <v>13038.654199999999</v>
      </c>
      <c r="P104" s="47">
        <v>260590.72519999999</v>
      </c>
      <c r="Q104" s="47">
        <v>10531.2207</v>
      </c>
      <c r="R104" s="47">
        <v>0</v>
      </c>
      <c r="S104" s="47">
        <v>17552.034499999998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2">
        <v>0</v>
      </c>
      <c r="AF104" s="42">
        <v>0</v>
      </c>
      <c r="AG104" s="42">
        <v>0</v>
      </c>
      <c r="AH104" s="42">
        <v>0</v>
      </c>
      <c r="AI104" s="42">
        <v>0</v>
      </c>
      <c r="AJ104" s="42">
        <v>0</v>
      </c>
      <c r="AK104" s="42">
        <v>0</v>
      </c>
      <c r="AL104" s="42">
        <v>0</v>
      </c>
      <c r="AM104" s="42">
        <v>0</v>
      </c>
      <c r="AN104" s="42">
        <v>0</v>
      </c>
    </row>
    <row r="105" spans="2:40" ht="15.75" x14ac:dyDescent="0.25">
      <c r="B105" s="34" t="s">
        <v>60</v>
      </c>
      <c r="C105" s="37">
        <v>4</v>
      </c>
      <c r="D105" s="38" t="s">
        <v>135</v>
      </c>
      <c r="E105" s="38" t="s">
        <v>128</v>
      </c>
      <c r="F105" s="39" t="s">
        <v>71</v>
      </c>
      <c r="G105" s="34">
        <v>2029</v>
      </c>
      <c r="H105" s="40">
        <v>327.88</v>
      </c>
      <c r="I105" s="41" t="s">
        <v>64</v>
      </c>
      <c r="J105" s="46">
        <v>426244</v>
      </c>
      <c r="K105" s="47">
        <v>6095.2891999999993</v>
      </c>
      <c r="L105" s="47">
        <v>12190.578399999999</v>
      </c>
      <c r="M105" s="47">
        <v>81199.482000000004</v>
      </c>
      <c r="N105" s="47">
        <v>44670.371200000001</v>
      </c>
      <c r="O105" s="47">
        <v>12190.578399999999</v>
      </c>
      <c r="P105" s="47">
        <v>243641.0704</v>
      </c>
      <c r="Q105" s="47">
        <v>9846.2363999999998</v>
      </c>
      <c r="R105" s="47">
        <v>0</v>
      </c>
      <c r="S105" s="47">
        <v>16410.394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2">
        <v>0</v>
      </c>
      <c r="AF105" s="42">
        <v>0</v>
      </c>
      <c r="AG105" s="42">
        <v>0</v>
      </c>
      <c r="AH105" s="42">
        <v>0</v>
      </c>
      <c r="AI105" s="42">
        <v>0</v>
      </c>
      <c r="AJ105" s="42">
        <v>0</v>
      </c>
      <c r="AK105" s="42">
        <v>0</v>
      </c>
      <c r="AL105" s="42">
        <v>0</v>
      </c>
      <c r="AM105" s="42">
        <v>0</v>
      </c>
      <c r="AN105" s="42">
        <v>0</v>
      </c>
    </row>
    <row r="106" spans="2:40" ht="15.75" x14ac:dyDescent="0.25">
      <c r="B106" s="34" t="s">
        <v>60</v>
      </c>
      <c r="C106" s="37">
        <v>4</v>
      </c>
      <c r="D106" s="38" t="s">
        <v>136</v>
      </c>
      <c r="E106" s="38" t="s">
        <v>127</v>
      </c>
      <c r="F106" s="39" t="s">
        <v>73</v>
      </c>
      <c r="G106" s="34">
        <v>2029</v>
      </c>
      <c r="H106" s="40">
        <v>0</v>
      </c>
      <c r="I106" s="41" t="s">
        <v>64</v>
      </c>
      <c r="J106" s="46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2">
        <v>0</v>
      </c>
      <c r="AF106" s="42">
        <v>0</v>
      </c>
      <c r="AG106" s="42">
        <v>0</v>
      </c>
      <c r="AH106" s="42">
        <v>0</v>
      </c>
      <c r="AI106" s="42">
        <v>0</v>
      </c>
      <c r="AJ106" s="42">
        <v>0</v>
      </c>
      <c r="AK106" s="42">
        <v>0</v>
      </c>
      <c r="AL106" s="42">
        <v>0</v>
      </c>
      <c r="AM106" s="42">
        <v>0</v>
      </c>
      <c r="AN106" s="42">
        <v>0</v>
      </c>
    </row>
    <row r="107" spans="2:40" ht="15.75" x14ac:dyDescent="0.25">
      <c r="B107" s="34" t="s">
        <v>60</v>
      </c>
      <c r="C107" s="37">
        <v>4</v>
      </c>
      <c r="D107" s="38" t="s">
        <v>136</v>
      </c>
      <c r="E107" s="38" t="s">
        <v>134</v>
      </c>
      <c r="F107" s="39" t="s">
        <v>73</v>
      </c>
      <c r="G107" s="34">
        <v>2029</v>
      </c>
      <c r="H107" s="40">
        <v>0</v>
      </c>
      <c r="I107" s="41" t="s">
        <v>64</v>
      </c>
      <c r="J107" s="46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2">
        <v>0</v>
      </c>
      <c r="AF107" s="42">
        <v>0</v>
      </c>
      <c r="AG107" s="42">
        <v>0</v>
      </c>
      <c r="AH107" s="42">
        <v>0</v>
      </c>
      <c r="AI107" s="42">
        <v>0</v>
      </c>
      <c r="AJ107" s="42">
        <v>0</v>
      </c>
      <c r="AK107" s="42">
        <v>0</v>
      </c>
      <c r="AL107" s="42">
        <v>0</v>
      </c>
      <c r="AM107" s="42">
        <v>0</v>
      </c>
      <c r="AN107" s="42">
        <v>0</v>
      </c>
    </row>
    <row r="108" spans="2:40" ht="15.75" x14ac:dyDescent="0.25">
      <c r="B108" s="34" t="s">
        <v>60</v>
      </c>
      <c r="C108" s="37">
        <v>4</v>
      </c>
      <c r="D108" s="38" t="s">
        <v>136</v>
      </c>
      <c r="E108" s="38" t="s">
        <v>128</v>
      </c>
      <c r="F108" s="39" t="s">
        <v>73</v>
      </c>
      <c r="G108" s="34">
        <v>2029</v>
      </c>
      <c r="H108" s="40">
        <v>0</v>
      </c>
      <c r="I108" s="41" t="s">
        <v>64</v>
      </c>
      <c r="J108" s="46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2">
        <v>0</v>
      </c>
      <c r="AF108" s="42">
        <v>0</v>
      </c>
      <c r="AG108" s="42">
        <v>0</v>
      </c>
      <c r="AH108" s="42">
        <v>0</v>
      </c>
      <c r="AI108" s="42">
        <v>0</v>
      </c>
      <c r="AJ108" s="42">
        <v>0</v>
      </c>
      <c r="AK108" s="42">
        <v>0</v>
      </c>
      <c r="AL108" s="42">
        <v>0</v>
      </c>
      <c r="AM108" s="42">
        <v>0</v>
      </c>
      <c r="AN108" s="42">
        <v>0</v>
      </c>
    </row>
    <row r="109" spans="2:40" ht="15.75" x14ac:dyDescent="0.25">
      <c r="B109" s="34" t="s">
        <v>60</v>
      </c>
      <c r="C109" s="37">
        <v>2</v>
      </c>
      <c r="D109" s="38" t="s">
        <v>137</v>
      </c>
      <c r="E109" s="38" t="s">
        <v>85</v>
      </c>
      <c r="F109" s="39" t="s">
        <v>138</v>
      </c>
      <c r="G109" s="34">
        <v>2029</v>
      </c>
      <c r="H109" s="40">
        <v>654.6</v>
      </c>
      <c r="I109" s="41" t="s">
        <v>64</v>
      </c>
      <c r="J109" s="46">
        <v>850980</v>
      </c>
      <c r="K109" s="47">
        <v>56675.267999999996</v>
      </c>
      <c r="L109" s="47">
        <v>97181.915999999997</v>
      </c>
      <c r="M109" s="47">
        <v>405321.77399999998</v>
      </c>
      <c r="N109" s="47">
        <v>48590.957999999999</v>
      </c>
      <c r="O109" s="47">
        <v>97181.915999999997</v>
      </c>
      <c r="P109" s="47">
        <v>48590.957999999999</v>
      </c>
      <c r="Q109" s="47">
        <v>64674.48</v>
      </c>
      <c r="R109" s="47">
        <v>0</v>
      </c>
      <c r="S109" s="47">
        <v>32762.73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2">
        <v>0</v>
      </c>
      <c r="AF109" s="42">
        <v>0</v>
      </c>
      <c r="AG109" s="42">
        <v>0</v>
      </c>
      <c r="AH109" s="42">
        <v>0</v>
      </c>
      <c r="AI109" s="42">
        <v>0</v>
      </c>
      <c r="AJ109" s="42">
        <v>0</v>
      </c>
      <c r="AK109" s="42">
        <v>0</v>
      </c>
      <c r="AL109" s="42">
        <v>0</v>
      </c>
      <c r="AM109" s="42">
        <v>0</v>
      </c>
      <c r="AN109" s="42">
        <v>0</v>
      </c>
    </row>
    <row r="110" spans="2:40" ht="15.75" x14ac:dyDescent="0.25">
      <c r="B110" s="34" t="s">
        <v>60</v>
      </c>
      <c r="C110" s="37">
        <v>2</v>
      </c>
      <c r="D110" s="38" t="s">
        <v>137</v>
      </c>
      <c r="E110" s="38" t="s">
        <v>86</v>
      </c>
      <c r="F110" s="39" t="s">
        <v>138</v>
      </c>
      <c r="G110" s="34">
        <v>2029</v>
      </c>
      <c r="H110" s="40">
        <v>203</v>
      </c>
      <c r="I110" s="41" t="s">
        <v>64</v>
      </c>
      <c r="J110" s="46">
        <v>263900</v>
      </c>
      <c r="K110" s="47">
        <v>17575.740000000002</v>
      </c>
      <c r="L110" s="47">
        <v>30137.38</v>
      </c>
      <c r="M110" s="47">
        <v>125695.57</v>
      </c>
      <c r="N110" s="47">
        <v>15068.69</v>
      </c>
      <c r="O110" s="47">
        <v>30137.38</v>
      </c>
      <c r="P110" s="47">
        <v>15068.69</v>
      </c>
      <c r="Q110" s="47">
        <v>20056.400000000001</v>
      </c>
      <c r="R110" s="47">
        <v>0</v>
      </c>
      <c r="S110" s="47">
        <v>10160.15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0</v>
      </c>
      <c r="AE110" s="42">
        <v>0</v>
      </c>
      <c r="AF110" s="42">
        <v>0</v>
      </c>
      <c r="AG110" s="42">
        <v>0</v>
      </c>
      <c r="AH110" s="42">
        <v>0</v>
      </c>
      <c r="AI110" s="42">
        <v>0</v>
      </c>
      <c r="AJ110" s="42">
        <v>0</v>
      </c>
      <c r="AK110" s="42">
        <v>0</v>
      </c>
      <c r="AL110" s="42">
        <v>0</v>
      </c>
      <c r="AM110" s="42">
        <v>0</v>
      </c>
      <c r="AN110" s="42">
        <v>0</v>
      </c>
    </row>
    <row r="111" spans="2:40" ht="15.75" x14ac:dyDescent="0.25">
      <c r="B111" s="34" t="s">
        <v>60</v>
      </c>
      <c r="C111" s="37">
        <v>2</v>
      </c>
      <c r="D111" s="38" t="s">
        <v>139</v>
      </c>
      <c r="E111" s="38" t="s">
        <v>85</v>
      </c>
      <c r="F111" s="39" t="s">
        <v>71</v>
      </c>
      <c r="G111" s="34">
        <v>2029</v>
      </c>
      <c r="H111" s="40">
        <v>0</v>
      </c>
      <c r="I111" s="41" t="s">
        <v>64</v>
      </c>
      <c r="J111" s="46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</row>
    <row r="112" spans="2:40" ht="15.75" x14ac:dyDescent="0.25">
      <c r="B112" s="34" t="s">
        <v>60</v>
      </c>
      <c r="C112" s="37">
        <v>2</v>
      </c>
      <c r="D112" s="38" t="s">
        <v>139</v>
      </c>
      <c r="E112" s="38" t="s">
        <v>86</v>
      </c>
      <c r="F112" s="39" t="s">
        <v>71</v>
      </c>
      <c r="G112" s="34">
        <v>2029</v>
      </c>
      <c r="H112" s="40">
        <v>0</v>
      </c>
      <c r="I112" s="41" t="s">
        <v>64</v>
      </c>
      <c r="J112" s="46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0</v>
      </c>
      <c r="AE112" s="42">
        <v>0</v>
      </c>
      <c r="AF112" s="42">
        <v>0</v>
      </c>
      <c r="AG112" s="42">
        <v>0</v>
      </c>
      <c r="AH112" s="42">
        <v>0</v>
      </c>
      <c r="AI112" s="42">
        <v>0</v>
      </c>
      <c r="AJ112" s="42">
        <v>0</v>
      </c>
      <c r="AK112" s="42">
        <v>0</v>
      </c>
      <c r="AL112" s="42">
        <v>0</v>
      </c>
      <c r="AM112" s="42">
        <v>0</v>
      </c>
      <c r="AN112" s="42">
        <v>0</v>
      </c>
    </row>
    <row r="113" spans="2:40" ht="15.75" x14ac:dyDescent="0.25">
      <c r="B113" s="34" t="s">
        <v>60</v>
      </c>
      <c r="C113" s="37">
        <v>2</v>
      </c>
      <c r="D113" s="38" t="s">
        <v>140</v>
      </c>
      <c r="E113" s="38" t="s">
        <v>85</v>
      </c>
      <c r="F113" s="39" t="s">
        <v>73</v>
      </c>
      <c r="G113" s="34">
        <v>2029</v>
      </c>
      <c r="H113" s="40">
        <v>0</v>
      </c>
      <c r="I113" s="41" t="s">
        <v>64</v>
      </c>
      <c r="J113" s="46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2">
        <v>0</v>
      </c>
      <c r="AF113" s="42">
        <v>0</v>
      </c>
      <c r="AG113" s="42">
        <v>0</v>
      </c>
      <c r="AH113" s="42">
        <v>0</v>
      </c>
      <c r="AI113" s="42">
        <v>0</v>
      </c>
      <c r="AJ113" s="42">
        <v>0</v>
      </c>
      <c r="AK113" s="42">
        <v>0</v>
      </c>
      <c r="AL113" s="42">
        <v>0</v>
      </c>
      <c r="AM113" s="42">
        <v>0</v>
      </c>
      <c r="AN113" s="42">
        <v>0</v>
      </c>
    </row>
    <row r="114" spans="2:40" ht="15.75" x14ac:dyDescent="0.25">
      <c r="B114" s="34" t="s">
        <v>60</v>
      </c>
      <c r="C114" s="37">
        <v>2</v>
      </c>
      <c r="D114" s="38" t="s">
        <v>140</v>
      </c>
      <c r="E114" s="38" t="s">
        <v>86</v>
      </c>
      <c r="F114" s="39" t="s">
        <v>73</v>
      </c>
      <c r="G114" s="34">
        <v>2029</v>
      </c>
      <c r="H114" s="40">
        <v>0</v>
      </c>
      <c r="I114" s="41" t="s">
        <v>64</v>
      </c>
      <c r="J114" s="46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7">
        <v>0</v>
      </c>
      <c r="AE114" s="42">
        <v>0</v>
      </c>
      <c r="AF114" s="42">
        <v>0</v>
      </c>
      <c r="AG114" s="42">
        <v>0</v>
      </c>
      <c r="AH114" s="42">
        <v>0</v>
      </c>
      <c r="AI114" s="42">
        <v>0</v>
      </c>
      <c r="AJ114" s="42">
        <v>0</v>
      </c>
      <c r="AK114" s="42">
        <v>0</v>
      </c>
      <c r="AL114" s="42">
        <v>0</v>
      </c>
      <c r="AM114" s="42">
        <v>0</v>
      </c>
      <c r="AN114" s="42">
        <v>0</v>
      </c>
    </row>
    <row r="115" spans="2:40" ht="15.75" x14ac:dyDescent="0.25">
      <c r="B115" s="34" t="s">
        <v>60</v>
      </c>
      <c r="C115" s="37">
        <v>7</v>
      </c>
      <c r="D115" s="38" t="s">
        <v>141</v>
      </c>
      <c r="E115" s="38" t="s">
        <v>118</v>
      </c>
      <c r="F115" s="39" t="s">
        <v>142</v>
      </c>
      <c r="G115" s="34">
        <v>2029</v>
      </c>
      <c r="H115" s="40">
        <v>811.86</v>
      </c>
      <c r="I115" s="41" t="s">
        <v>64</v>
      </c>
      <c r="J115" s="46">
        <v>44652.3</v>
      </c>
      <c r="K115" s="47">
        <v>1277.0557800000001</v>
      </c>
      <c r="L115" s="47">
        <v>3406.9704900000002</v>
      </c>
      <c r="M115" s="47">
        <v>13605.55581</v>
      </c>
      <c r="N115" s="47">
        <v>11908.768410000002</v>
      </c>
      <c r="O115" s="47">
        <v>3406.9704900000002</v>
      </c>
      <c r="P115" s="47">
        <v>7653.4042200000004</v>
      </c>
      <c r="Q115" s="47">
        <v>1674.4612500000001</v>
      </c>
      <c r="R115" s="47">
        <v>0</v>
      </c>
      <c r="S115" s="47">
        <v>1719.11355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7">
        <v>0</v>
      </c>
      <c r="AE115" s="42">
        <v>0</v>
      </c>
      <c r="AF115" s="42">
        <v>0</v>
      </c>
      <c r="AG115" s="42">
        <v>0</v>
      </c>
      <c r="AH115" s="42">
        <v>0</v>
      </c>
      <c r="AI115" s="42">
        <v>0</v>
      </c>
      <c r="AJ115" s="42">
        <v>0</v>
      </c>
      <c r="AK115" s="42">
        <v>0</v>
      </c>
      <c r="AL115" s="42">
        <v>0</v>
      </c>
      <c r="AM115" s="42">
        <v>0</v>
      </c>
      <c r="AN115" s="42">
        <v>0</v>
      </c>
    </row>
    <row r="116" spans="2:40" ht="15.75" x14ac:dyDescent="0.25">
      <c r="B116" s="34" t="s">
        <v>60</v>
      </c>
      <c r="C116" s="37">
        <v>6</v>
      </c>
      <c r="D116" s="38" t="s">
        <v>141</v>
      </c>
      <c r="E116" s="38" t="s">
        <v>98</v>
      </c>
      <c r="F116" s="39" t="s">
        <v>142</v>
      </c>
      <c r="G116" s="34">
        <v>2029</v>
      </c>
      <c r="H116" s="40">
        <v>1000.92</v>
      </c>
      <c r="I116" s="41" t="s">
        <v>64</v>
      </c>
      <c r="J116" s="46">
        <v>55050.6</v>
      </c>
      <c r="K116" s="47">
        <v>1574.4471599999999</v>
      </c>
      <c r="L116" s="47">
        <v>4200.36078</v>
      </c>
      <c r="M116" s="47">
        <v>16773.917819999999</v>
      </c>
      <c r="N116" s="47">
        <v>14681.99502</v>
      </c>
      <c r="O116" s="47">
        <v>4200.36078</v>
      </c>
      <c r="P116" s="47">
        <v>9435.6728399999993</v>
      </c>
      <c r="Q116" s="47">
        <v>2064.3975</v>
      </c>
      <c r="R116" s="47">
        <v>0</v>
      </c>
      <c r="S116" s="47">
        <v>2119.4481000000001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0</v>
      </c>
      <c r="AE116" s="42">
        <v>0</v>
      </c>
      <c r="AF116" s="42">
        <v>0</v>
      </c>
      <c r="AG116" s="42">
        <v>0</v>
      </c>
      <c r="AH116" s="42">
        <v>0</v>
      </c>
      <c r="AI116" s="42">
        <v>0</v>
      </c>
      <c r="AJ116" s="42">
        <v>0</v>
      </c>
      <c r="AK116" s="42">
        <v>0</v>
      </c>
      <c r="AL116" s="42">
        <v>0</v>
      </c>
      <c r="AM116" s="42">
        <v>0</v>
      </c>
      <c r="AN116" s="42">
        <v>0</v>
      </c>
    </row>
    <row r="117" spans="2:40" ht="15.75" x14ac:dyDescent="0.25">
      <c r="B117" s="34" t="s">
        <v>60</v>
      </c>
      <c r="C117" s="37">
        <v>6</v>
      </c>
      <c r="D117" s="38" t="s">
        <v>141</v>
      </c>
      <c r="E117" s="38" t="s">
        <v>99</v>
      </c>
      <c r="F117" s="39" t="s">
        <v>142</v>
      </c>
      <c r="G117" s="34">
        <v>2029</v>
      </c>
      <c r="H117" s="40">
        <v>833.21</v>
      </c>
      <c r="I117" s="41" t="s">
        <v>64</v>
      </c>
      <c r="J117" s="46">
        <v>45826.55</v>
      </c>
      <c r="K117" s="47">
        <v>1310.63933</v>
      </c>
      <c r="L117" s="47">
        <v>3496.5657650000003</v>
      </c>
      <c r="M117" s="47">
        <v>13963.349785</v>
      </c>
      <c r="N117" s="47">
        <v>12221.940885</v>
      </c>
      <c r="O117" s="47">
        <v>3496.5657650000003</v>
      </c>
      <c r="P117" s="47">
        <v>7854.6706700000004</v>
      </c>
      <c r="Q117" s="47">
        <v>1718.495625</v>
      </c>
      <c r="R117" s="47">
        <v>0</v>
      </c>
      <c r="S117" s="47">
        <v>1764.3221750000002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2">
        <v>0</v>
      </c>
      <c r="AF117" s="42">
        <v>0</v>
      </c>
      <c r="AG117" s="42">
        <v>0</v>
      </c>
      <c r="AH117" s="42">
        <v>0</v>
      </c>
      <c r="AI117" s="42">
        <v>0</v>
      </c>
      <c r="AJ117" s="42">
        <v>0</v>
      </c>
      <c r="AK117" s="42">
        <v>0</v>
      </c>
      <c r="AL117" s="42">
        <v>0</v>
      </c>
      <c r="AM117" s="42">
        <v>0</v>
      </c>
      <c r="AN117" s="42">
        <v>0</v>
      </c>
    </row>
    <row r="118" spans="2:40" ht="15.75" x14ac:dyDescent="0.25">
      <c r="B118" s="34" t="s">
        <v>60</v>
      </c>
      <c r="C118" s="37">
        <v>6</v>
      </c>
      <c r="D118" s="38" t="s">
        <v>141</v>
      </c>
      <c r="E118" s="38" t="s">
        <v>100</v>
      </c>
      <c r="F118" s="39" t="s">
        <v>142</v>
      </c>
      <c r="G118" s="34">
        <v>2029</v>
      </c>
      <c r="H118" s="40">
        <v>1257.8399999999999</v>
      </c>
      <c r="I118" s="41" t="s">
        <v>64</v>
      </c>
      <c r="J118" s="46">
        <v>69181.2</v>
      </c>
      <c r="K118" s="47">
        <v>1978.58232</v>
      </c>
      <c r="L118" s="47">
        <v>5278.52556</v>
      </c>
      <c r="M118" s="47">
        <v>21079.511639999997</v>
      </c>
      <c r="N118" s="47">
        <v>18450.626039999999</v>
      </c>
      <c r="O118" s="47">
        <v>5278.52556</v>
      </c>
      <c r="P118" s="47">
        <v>11857.657679999998</v>
      </c>
      <c r="Q118" s="47">
        <v>2594.2950000000001</v>
      </c>
      <c r="R118" s="47">
        <v>0</v>
      </c>
      <c r="S118" s="47">
        <v>2663.4762000000001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7">
        <v>0</v>
      </c>
      <c r="AE118" s="42">
        <v>0</v>
      </c>
      <c r="AF118" s="42">
        <v>0</v>
      </c>
      <c r="AG118" s="42">
        <v>0</v>
      </c>
      <c r="AH118" s="42">
        <v>0</v>
      </c>
      <c r="AI118" s="42">
        <v>0</v>
      </c>
      <c r="AJ118" s="42">
        <v>0</v>
      </c>
      <c r="AK118" s="42">
        <v>0</v>
      </c>
      <c r="AL118" s="42">
        <v>0</v>
      </c>
      <c r="AM118" s="42">
        <v>0</v>
      </c>
      <c r="AN118" s="42">
        <v>0</v>
      </c>
    </row>
    <row r="119" spans="2:40" ht="15.75" x14ac:dyDescent="0.25">
      <c r="B119" s="34" t="s">
        <v>60</v>
      </c>
      <c r="C119" s="37">
        <v>6</v>
      </c>
      <c r="D119" s="38" t="s">
        <v>141</v>
      </c>
      <c r="E119" s="38" t="s">
        <v>113</v>
      </c>
      <c r="F119" s="39" t="s">
        <v>142</v>
      </c>
      <c r="G119" s="34">
        <v>2029</v>
      </c>
      <c r="H119" s="40">
        <v>1342.52</v>
      </c>
      <c r="I119" s="41" t="s">
        <v>64</v>
      </c>
      <c r="J119" s="46">
        <v>73838.600000000006</v>
      </c>
      <c r="K119" s="47">
        <v>2111.7839600000002</v>
      </c>
      <c r="L119" s="47">
        <v>5633.8851800000002</v>
      </c>
      <c r="M119" s="47">
        <v>22498.621419999999</v>
      </c>
      <c r="N119" s="47">
        <v>19692.754620000003</v>
      </c>
      <c r="O119" s="47">
        <v>5633.8851800000002</v>
      </c>
      <c r="P119" s="47">
        <v>12655.936040000001</v>
      </c>
      <c r="Q119" s="47">
        <v>2768.9475000000002</v>
      </c>
      <c r="R119" s="47">
        <v>0</v>
      </c>
      <c r="S119" s="47">
        <v>2842.7861000000003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7">
        <v>0</v>
      </c>
      <c r="AE119" s="42">
        <v>0</v>
      </c>
      <c r="AF119" s="42">
        <v>0</v>
      </c>
      <c r="AG119" s="42">
        <v>0</v>
      </c>
      <c r="AH119" s="42">
        <v>0</v>
      </c>
      <c r="AI119" s="42">
        <v>0</v>
      </c>
      <c r="AJ119" s="42">
        <v>0</v>
      </c>
      <c r="AK119" s="42">
        <v>0</v>
      </c>
      <c r="AL119" s="42">
        <v>0</v>
      </c>
      <c r="AM119" s="42">
        <v>0</v>
      </c>
      <c r="AN119" s="42">
        <v>0</v>
      </c>
    </row>
    <row r="120" spans="2:40" ht="15.75" x14ac:dyDescent="0.25">
      <c r="B120" s="34" t="s">
        <v>60</v>
      </c>
      <c r="C120" s="37">
        <v>6</v>
      </c>
      <c r="D120" s="38" t="s">
        <v>141</v>
      </c>
      <c r="E120" s="38" t="s">
        <v>143</v>
      </c>
      <c r="F120" s="39" t="s">
        <v>142</v>
      </c>
      <c r="G120" s="34">
        <v>2029</v>
      </c>
      <c r="H120" s="40">
        <v>976.58</v>
      </c>
      <c r="I120" s="41" t="s">
        <v>64</v>
      </c>
      <c r="J120" s="46">
        <v>53711.9</v>
      </c>
      <c r="K120" s="47">
        <v>1536.1603399999999</v>
      </c>
      <c r="L120" s="47">
        <v>4098.2179700000006</v>
      </c>
      <c r="M120" s="47">
        <v>16366.01593</v>
      </c>
      <c r="N120" s="47">
        <v>14324.963730000001</v>
      </c>
      <c r="O120" s="47">
        <v>4098.2179700000006</v>
      </c>
      <c r="P120" s="47">
        <v>9206.2196600000007</v>
      </c>
      <c r="Q120" s="47">
        <v>2014.19625</v>
      </c>
      <c r="R120" s="47">
        <v>0</v>
      </c>
      <c r="S120" s="47">
        <v>2067.9081500000002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7">
        <v>0</v>
      </c>
      <c r="AE120" s="42">
        <v>0</v>
      </c>
      <c r="AF120" s="42">
        <v>0</v>
      </c>
      <c r="AG120" s="42">
        <v>0</v>
      </c>
      <c r="AH120" s="42">
        <v>0</v>
      </c>
      <c r="AI120" s="42">
        <v>0</v>
      </c>
      <c r="AJ120" s="42">
        <v>0</v>
      </c>
      <c r="AK120" s="42">
        <v>0</v>
      </c>
      <c r="AL120" s="42">
        <v>0</v>
      </c>
      <c r="AM120" s="42">
        <v>0</v>
      </c>
      <c r="AN120" s="42">
        <v>0</v>
      </c>
    </row>
    <row r="121" spans="2:40" ht="15.75" x14ac:dyDescent="0.25">
      <c r="B121" s="34" t="s">
        <v>60</v>
      </c>
      <c r="C121" s="37">
        <v>5</v>
      </c>
      <c r="D121" s="38" t="s">
        <v>141</v>
      </c>
      <c r="E121" s="38" t="s">
        <v>75</v>
      </c>
      <c r="F121" s="39" t="s">
        <v>142</v>
      </c>
      <c r="G121" s="34">
        <v>2029</v>
      </c>
      <c r="H121" s="40">
        <v>2706.35</v>
      </c>
      <c r="I121" s="41" t="s">
        <v>64</v>
      </c>
      <c r="J121" s="46">
        <v>148849.25</v>
      </c>
      <c r="K121" s="47">
        <v>4257.0885499999995</v>
      </c>
      <c r="L121" s="47">
        <v>11357.197775000001</v>
      </c>
      <c r="M121" s="47">
        <v>45354.366475000003</v>
      </c>
      <c r="N121" s="47">
        <v>39698.094975</v>
      </c>
      <c r="O121" s="47">
        <v>11357.197775000001</v>
      </c>
      <c r="P121" s="47">
        <v>25512.761450000002</v>
      </c>
      <c r="Q121" s="47">
        <v>5581.8468750000002</v>
      </c>
      <c r="R121" s="47">
        <v>0</v>
      </c>
      <c r="S121" s="47">
        <v>5730.6961250000004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7">
        <v>0</v>
      </c>
      <c r="AE121" s="42">
        <v>0</v>
      </c>
      <c r="AF121" s="42">
        <v>0</v>
      </c>
      <c r="AG121" s="42">
        <v>0</v>
      </c>
      <c r="AH121" s="42">
        <v>0</v>
      </c>
      <c r="AI121" s="42">
        <v>0</v>
      </c>
      <c r="AJ121" s="42">
        <v>0</v>
      </c>
      <c r="AK121" s="42">
        <v>0</v>
      </c>
      <c r="AL121" s="42">
        <v>0</v>
      </c>
      <c r="AM121" s="42">
        <v>0</v>
      </c>
      <c r="AN121" s="42">
        <v>0</v>
      </c>
    </row>
    <row r="122" spans="2:40" ht="15.75" x14ac:dyDescent="0.25">
      <c r="B122" s="34" t="s">
        <v>60</v>
      </c>
      <c r="C122" s="37">
        <v>5</v>
      </c>
      <c r="D122" s="38" t="s">
        <v>141</v>
      </c>
      <c r="E122" s="38" t="s">
        <v>77</v>
      </c>
      <c r="F122" s="39" t="s">
        <v>142</v>
      </c>
      <c r="G122" s="34">
        <v>2029</v>
      </c>
      <c r="H122" s="40">
        <v>2208.13</v>
      </c>
      <c r="I122" s="41" t="s">
        <v>64</v>
      </c>
      <c r="J122" s="46">
        <v>121447.15000000001</v>
      </c>
      <c r="K122" s="47">
        <v>3473.3884899999998</v>
      </c>
      <c r="L122" s="47">
        <v>9266.4175450000002</v>
      </c>
      <c r="M122" s="47">
        <v>37004.946605000005</v>
      </c>
      <c r="N122" s="47">
        <v>32389.954905000002</v>
      </c>
      <c r="O122" s="47">
        <v>9266.4175450000002</v>
      </c>
      <c r="P122" s="47">
        <v>20816.041510000003</v>
      </c>
      <c r="Q122" s="47">
        <v>4554.2681250000005</v>
      </c>
      <c r="R122" s="47">
        <v>0</v>
      </c>
      <c r="S122" s="47">
        <v>4675.7152750000005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7">
        <v>0</v>
      </c>
      <c r="AE122" s="42">
        <v>0</v>
      </c>
      <c r="AF122" s="42">
        <v>0</v>
      </c>
      <c r="AG122" s="42">
        <v>0</v>
      </c>
      <c r="AH122" s="42">
        <v>0</v>
      </c>
      <c r="AI122" s="42">
        <v>0</v>
      </c>
      <c r="AJ122" s="42">
        <v>0</v>
      </c>
      <c r="AK122" s="42">
        <v>0</v>
      </c>
      <c r="AL122" s="42">
        <v>0</v>
      </c>
      <c r="AM122" s="42">
        <v>0</v>
      </c>
      <c r="AN122" s="42">
        <v>0</v>
      </c>
    </row>
    <row r="123" spans="2:40" ht="15.75" x14ac:dyDescent="0.25">
      <c r="B123" s="34" t="s">
        <v>60</v>
      </c>
      <c r="C123" s="37">
        <v>7</v>
      </c>
      <c r="D123" s="38" t="s">
        <v>141</v>
      </c>
      <c r="E123" s="38" t="s">
        <v>144</v>
      </c>
      <c r="F123" s="39" t="s">
        <v>142</v>
      </c>
      <c r="G123" s="34">
        <v>2029</v>
      </c>
      <c r="H123" s="40">
        <v>833.12</v>
      </c>
      <c r="I123" s="41" t="s">
        <v>64</v>
      </c>
      <c r="J123" s="46">
        <v>45821.599999999999</v>
      </c>
      <c r="K123" s="47">
        <v>1310.4977599999997</v>
      </c>
      <c r="L123" s="47">
        <v>3496.1880799999994</v>
      </c>
      <c r="M123" s="47">
        <v>13961.84152</v>
      </c>
      <c r="N123" s="47">
        <v>12220.620719999999</v>
      </c>
      <c r="O123" s="47">
        <v>3496.1880799999994</v>
      </c>
      <c r="P123" s="47">
        <v>7853.8222400000004</v>
      </c>
      <c r="Q123" s="47">
        <v>1718.31</v>
      </c>
      <c r="R123" s="47">
        <v>0</v>
      </c>
      <c r="S123" s="47">
        <v>1764.1315999999999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2">
        <v>0</v>
      </c>
      <c r="AF123" s="42">
        <v>0</v>
      </c>
      <c r="AG123" s="42">
        <v>0</v>
      </c>
      <c r="AH123" s="42">
        <v>0</v>
      </c>
      <c r="AI123" s="42">
        <v>0</v>
      </c>
      <c r="AJ123" s="42">
        <v>0</v>
      </c>
      <c r="AK123" s="42">
        <v>0</v>
      </c>
      <c r="AL123" s="42">
        <v>0</v>
      </c>
      <c r="AM123" s="42">
        <v>0</v>
      </c>
      <c r="AN123" s="42">
        <v>0</v>
      </c>
    </row>
    <row r="124" spans="2:40" ht="15.75" x14ac:dyDescent="0.25">
      <c r="B124" s="34" t="s">
        <v>60</v>
      </c>
      <c r="C124" s="37">
        <v>7</v>
      </c>
      <c r="D124" s="38" t="s">
        <v>141</v>
      </c>
      <c r="E124" s="38" t="s">
        <v>122</v>
      </c>
      <c r="F124" s="39" t="s">
        <v>142</v>
      </c>
      <c r="G124" s="34">
        <v>2029</v>
      </c>
      <c r="H124" s="40">
        <v>752.78</v>
      </c>
      <c r="I124" s="41" t="s">
        <v>64</v>
      </c>
      <c r="J124" s="46">
        <v>41402.9</v>
      </c>
      <c r="K124" s="47">
        <v>1184.12294</v>
      </c>
      <c r="L124" s="47">
        <v>3159.0412699999997</v>
      </c>
      <c r="M124" s="47">
        <v>12615.463629999998</v>
      </c>
      <c r="N124" s="47">
        <v>11042.15343</v>
      </c>
      <c r="O124" s="47">
        <v>3159.0412699999997</v>
      </c>
      <c r="P124" s="47">
        <v>7096.4570599999997</v>
      </c>
      <c r="Q124" s="47">
        <v>1552.6087500000001</v>
      </c>
      <c r="R124" s="47">
        <v>0</v>
      </c>
      <c r="S124" s="47">
        <v>1594.0116500000001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7">
        <v>0</v>
      </c>
      <c r="AE124" s="42">
        <v>0</v>
      </c>
      <c r="AF124" s="42">
        <v>0</v>
      </c>
      <c r="AG124" s="42">
        <v>0</v>
      </c>
      <c r="AH124" s="42">
        <v>0</v>
      </c>
      <c r="AI124" s="42">
        <v>0</v>
      </c>
      <c r="AJ124" s="42">
        <v>0</v>
      </c>
      <c r="AK124" s="42">
        <v>0</v>
      </c>
      <c r="AL124" s="42">
        <v>0</v>
      </c>
      <c r="AM124" s="42">
        <v>0</v>
      </c>
      <c r="AN124" s="42">
        <v>0</v>
      </c>
    </row>
    <row r="125" spans="2:40" ht="15.75" x14ac:dyDescent="0.25">
      <c r="B125" s="34" t="s">
        <v>60</v>
      </c>
      <c r="C125" s="37">
        <v>7</v>
      </c>
      <c r="D125" s="38" t="s">
        <v>141</v>
      </c>
      <c r="E125" s="38" t="s">
        <v>123</v>
      </c>
      <c r="F125" s="39" t="s">
        <v>142</v>
      </c>
      <c r="G125" s="34">
        <v>2029</v>
      </c>
      <c r="H125" s="40">
        <v>1030.53</v>
      </c>
      <c r="I125" s="41" t="s">
        <v>64</v>
      </c>
      <c r="J125" s="46">
        <v>56679.15</v>
      </c>
      <c r="K125" s="47">
        <v>1621.02369</v>
      </c>
      <c r="L125" s="47">
        <v>4324.6191450000006</v>
      </c>
      <c r="M125" s="47">
        <v>17270.137005</v>
      </c>
      <c r="N125" s="47">
        <v>15116.329305000003</v>
      </c>
      <c r="O125" s="47">
        <v>4324.6191450000006</v>
      </c>
      <c r="P125" s="47">
        <v>9714.8063099999999</v>
      </c>
      <c r="Q125" s="47">
        <v>2125.4681249999999</v>
      </c>
      <c r="R125" s="47">
        <v>0</v>
      </c>
      <c r="S125" s="47">
        <v>2182.1472750000003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7">
        <v>0</v>
      </c>
      <c r="AE125" s="42">
        <v>0</v>
      </c>
      <c r="AF125" s="42">
        <v>0</v>
      </c>
      <c r="AG125" s="42">
        <v>0</v>
      </c>
      <c r="AH125" s="42">
        <v>0</v>
      </c>
      <c r="AI125" s="42">
        <v>0</v>
      </c>
      <c r="AJ125" s="42">
        <v>0</v>
      </c>
      <c r="AK125" s="42">
        <v>0</v>
      </c>
      <c r="AL125" s="42">
        <v>0</v>
      </c>
      <c r="AM125" s="42">
        <v>0</v>
      </c>
      <c r="AN125" s="42">
        <v>0</v>
      </c>
    </row>
    <row r="126" spans="2:40" ht="15.75" x14ac:dyDescent="0.25">
      <c r="B126" s="34" t="s">
        <v>60</v>
      </c>
      <c r="C126" s="37">
        <v>7</v>
      </c>
      <c r="D126" s="38" t="s">
        <v>141</v>
      </c>
      <c r="E126" s="38" t="s">
        <v>81</v>
      </c>
      <c r="F126" s="39" t="s">
        <v>142</v>
      </c>
      <c r="G126" s="34">
        <v>2029</v>
      </c>
      <c r="H126" s="40">
        <v>1382.02</v>
      </c>
      <c r="I126" s="41" t="s">
        <v>64</v>
      </c>
      <c r="J126" s="46">
        <v>76011.100000000006</v>
      </c>
      <c r="K126" s="47">
        <v>2173.9174600000001</v>
      </c>
      <c r="L126" s="47">
        <v>5799.6469300000008</v>
      </c>
      <c r="M126" s="47">
        <v>23160.582170000001</v>
      </c>
      <c r="N126" s="47">
        <v>20272.160370000001</v>
      </c>
      <c r="O126" s="47">
        <v>5799.6469300000008</v>
      </c>
      <c r="P126" s="47">
        <v>13028.302540000002</v>
      </c>
      <c r="Q126" s="47">
        <v>2850.4162500000002</v>
      </c>
      <c r="R126" s="47">
        <v>0</v>
      </c>
      <c r="S126" s="47">
        <v>2926.4273500000004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0</v>
      </c>
      <c r="AE126" s="42">
        <v>0</v>
      </c>
      <c r="AF126" s="42">
        <v>0</v>
      </c>
      <c r="AG126" s="42">
        <v>0</v>
      </c>
      <c r="AH126" s="42">
        <v>0</v>
      </c>
      <c r="AI126" s="42">
        <v>0</v>
      </c>
      <c r="AJ126" s="42">
        <v>0</v>
      </c>
      <c r="AK126" s="42">
        <v>0</v>
      </c>
      <c r="AL126" s="42">
        <v>0</v>
      </c>
      <c r="AM126" s="42">
        <v>0</v>
      </c>
      <c r="AN126" s="42">
        <v>0</v>
      </c>
    </row>
    <row r="127" spans="2:40" x14ac:dyDescent="0.25">
      <c r="B127" s="18"/>
      <c r="C127" s="18"/>
      <c r="D127" s="18"/>
      <c r="E127" s="18"/>
      <c r="F127" s="20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2:40" x14ac:dyDescent="0.25">
      <c r="D128" s="18"/>
    </row>
    <row r="129" spans="4:4" x14ac:dyDescent="0.25">
      <c r="D129" s="18"/>
    </row>
    <row r="130" spans="4:4" x14ac:dyDescent="0.25">
      <c r="D130" s="18"/>
    </row>
    <row r="131" spans="4:4" x14ac:dyDescent="0.25">
      <c r="D131" s="18"/>
    </row>
    <row r="132" spans="4:4" x14ac:dyDescent="0.25">
      <c r="D132" s="18"/>
    </row>
    <row r="133" spans="4:4" x14ac:dyDescent="0.25">
      <c r="D133" s="18"/>
    </row>
    <row r="134" spans="4:4" x14ac:dyDescent="0.25">
      <c r="D134" s="18"/>
    </row>
    <row r="135" spans="4:4" x14ac:dyDescent="0.25">
      <c r="D135" s="18"/>
    </row>
    <row r="136" spans="4:4" x14ac:dyDescent="0.25">
      <c r="D136" s="18"/>
    </row>
    <row r="137" spans="4:4" x14ac:dyDescent="0.25">
      <c r="D137" s="18"/>
    </row>
    <row r="138" spans="4:4" x14ac:dyDescent="0.25">
      <c r="D138" s="18"/>
    </row>
    <row r="139" spans="4:4" x14ac:dyDescent="0.25">
      <c r="D139" s="18"/>
    </row>
    <row r="140" spans="4:4" x14ac:dyDescent="0.25">
      <c r="D140" s="18"/>
    </row>
    <row r="141" spans="4:4" x14ac:dyDescent="0.25">
      <c r="D141" s="18"/>
    </row>
  </sheetData>
  <sheetProtection formatCells="0" insertRows="0" selectLockedCells="1" autoFilter="0"/>
  <mergeCells count="3">
    <mergeCell ref="B8:I8"/>
    <mergeCell ref="J8:AN8"/>
    <mergeCell ref="Q2:AN6"/>
  </mergeCells>
  <dataValidations count="1">
    <dataValidation type="list" allowBlank="1" showInputMessage="1" showErrorMessage="1" sqref="D12 D127:D141" xr:uid="{93DDF9A3-2BCF-4CE5-969B-BC4F4091BD19}">
      <formula1>Prosjektnavn</formula1>
    </dataValidation>
  </dataValidations>
  <pageMargins left="0.7" right="0.7" top="0.75" bottom="0.75" header="0.3" footer="0.3"/>
  <pageSetup paperSize="8" scale="1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ECA-C279-404C-B599-EA55EF7AC82F}">
  <sheetPr codeName="Ark7">
    <tabColor theme="4" tint="0.39997558519241921"/>
  </sheetPr>
  <dimension ref="B6:S32"/>
  <sheetViews>
    <sheetView zoomScaleNormal="100" workbookViewId="0">
      <pane ySplit="6" topLeftCell="A7" activePane="bottomLeft" state="frozen"/>
      <selection pane="bottomLeft"/>
    </sheetView>
  </sheetViews>
  <sheetFormatPr baseColWidth="10" defaultColWidth="11.42578125" defaultRowHeight="15" x14ac:dyDescent="0.25"/>
  <cols>
    <col min="1" max="1" width="6.7109375" customWidth="1"/>
    <col min="2" max="2" width="13.140625" customWidth="1"/>
    <col min="3" max="3" width="10.85546875" bestFit="1" customWidth="1"/>
    <col min="4" max="4" width="9.7109375" customWidth="1"/>
    <col min="5" max="5" width="31.7109375" customWidth="1"/>
    <col min="6" max="6" width="5" style="26" customWidth="1"/>
    <col min="7" max="8" width="5.28515625" style="26" customWidth="1"/>
    <col min="9" max="9" width="4.140625" style="26" customWidth="1"/>
    <col min="10" max="10" width="4.85546875" style="26" customWidth="1"/>
    <col min="11" max="11" width="34.42578125" customWidth="1"/>
    <col min="12" max="12" width="10" bestFit="1" customWidth="1"/>
    <col min="13" max="13" width="52.85546875" customWidth="1"/>
    <col min="14" max="14" width="17.7109375" customWidth="1"/>
    <col min="15" max="15" width="19.42578125" customWidth="1"/>
    <col min="16" max="16" width="12.85546875" bestFit="1" customWidth="1"/>
    <col min="17" max="17" width="9.7109375" customWidth="1"/>
    <col min="18" max="18" width="15" customWidth="1"/>
    <col min="19" max="19" width="14.42578125" customWidth="1"/>
  </cols>
  <sheetData>
    <row r="6" spans="2:19" ht="25.5" x14ac:dyDescent="0.25">
      <c r="B6" s="50" t="s">
        <v>145</v>
      </c>
      <c r="C6" s="50" t="s">
        <v>146</v>
      </c>
      <c r="D6" s="50" t="s">
        <v>147</v>
      </c>
      <c r="E6" s="50" t="s">
        <v>148</v>
      </c>
      <c r="F6" s="61" t="s">
        <v>149</v>
      </c>
      <c r="G6" s="51" t="s">
        <v>150</v>
      </c>
      <c r="H6" s="52" t="s">
        <v>151</v>
      </c>
      <c r="I6" s="53" t="s">
        <v>17</v>
      </c>
      <c r="J6" s="62" t="s">
        <v>152</v>
      </c>
      <c r="K6" s="54" t="s">
        <v>153</v>
      </c>
      <c r="L6" s="50" t="s">
        <v>154</v>
      </c>
      <c r="M6" s="50" t="s">
        <v>155</v>
      </c>
      <c r="N6" s="55" t="s">
        <v>156</v>
      </c>
      <c r="O6" s="50" t="s">
        <v>157</v>
      </c>
      <c r="P6" s="55" t="s">
        <v>158</v>
      </c>
      <c r="Q6" s="50" t="s">
        <v>159</v>
      </c>
      <c r="R6" s="50" t="s">
        <v>160</v>
      </c>
      <c r="S6" s="50" t="s">
        <v>161</v>
      </c>
    </row>
    <row r="7" spans="2:19" ht="45" x14ac:dyDescent="0.25">
      <c r="B7" s="56">
        <v>2</v>
      </c>
      <c r="C7" s="56">
        <v>1</v>
      </c>
      <c r="D7" s="56">
        <v>1</v>
      </c>
      <c r="E7" s="57" t="s">
        <v>162</v>
      </c>
      <c r="F7" s="58"/>
      <c r="G7" s="58"/>
      <c r="H7" s="58"/>
      <c r="I7" s="58"/>
      <c r="J7" s="58"/>
      <c r="K7" s="57" t="s">
        <v>163</v>
      </c>
      <c r="L7" s="56"/>
      <c r="M7" s="57" t="s">
        <v>164</v>
      </c>
      <c r="N7" s="59"/>
      <c r="O7" s="58" t="s">
        <v>165</v>
      </c>
      <c r="P7" s="56" t="s">
        <v>16</v>
      </c>
      <c r="Q7" s="56"/>
      <c r="R7" s="60"/>
      <c r="S7" s="58"/>
    </row>
    <row r="8" spans="2:19" ht="45" x14ac:dyDescent="0.25">
      <c r="B8" s="56">
        <v>3</v>
      </c>
      <c r="C8" s="56">
        <v>1</v>
      </c>
      <c r="D8" s="56">
        <v>1</v>
      </c>
      <c r="E8" s="57" t="s">
        <v>166</v>
      </c>
      <c r="F8" s="58"/>
      <c r="G8" s="58"/>
      <c r="H8" s="58"/>
      <c r="I8" s="58"/>
      <c r="J8" s="58"/>
      <c r="K8" s="57" t="s">
        <v>167</v>
      </c>
      <c r="L8" s="56"/>
      <c r="M8" s="57" t="s">
        <v>168</v>
      </c>
      <c r="N8" s="59"/>
      <c r="O8" s="58" t="s">
        <v>169</v>
      </c>
      <c r="P8" s="56"/>
      <c r="Q8" s="56"/>
      <c r="R8" s="60"/>
      <c r="S8" s="58"/>
    </row>
    <row r="9" spans="2:19" ht="75" x14ac:dyDescent="0.25">
      <c r="B9" s="56">
        <v>3</v>
      </c>
      <c r="C9" s="56">
        <v>2</v>
      </c>
      <c r="D9" s="56">
        <v>1</v>
      </c>
      <c r="E9" s="57" t="s">
        <v>170</v>
      </c>
      <c r="F9" s="58"/>
      <c r="G9" s="58"/>
      <c r="H9" s="58"/>
      <c r="I9" s="58"/>
      <c r="J9" s="58"/>
      <c r="K9" s="57" t="s">
        <v>171</v>
      </c>
      <c r="L9" s="56"/>
      <c r="M9" s="57" t="s">
        <v>172</v>
      </c>
      <c r="N9" s="59"/>
      <c r="O9" s="58" t="s">
        <v>173</v>
      </c>
      <c r="P9" s="56"/>
      <c r="Q9" s="56"/>
      <c r="R9" s="60"/>
      <c r="S9" s="58"/>
    </row>
    <row r="10" spans="2:19" ht="60" x14ac:dyDescent="0.25">
      <c r="B10" s="56">
        <v>4</v>
      </c>
      <c r="C10" s="56">
        <v>1</v>
      </c>
      <c r="D10" s="56">
        <v>1</v>
      </c>
      <c r="E10" s="57" t="s">
        <v>174</v>
      </c>
      <c r="F10" s="58"/>
      <c r="G10" s="58"/>
      <c r="H10" s="58"/>
      <c r="I10" s="58"/>
      <c r="J10" s="58"/>
      <c r="K10" s="57" t="s">
        <v>175</v>
      </c>
      <c r="L10" s="56"/>
      <c r="M10" s="57" t="s">
        <v>176</v>
      </c>
      <c r="N10" s="59"/>
      <c r="O10" s="58" t="s">
        <v>177</v>
      </c>
      <c r="P10" s="56"/>
      <c r="Q10" s="56"/>
      <c r="R10" s="60"/>
      <c r="S10" s="58"/>
    </row>
    <row r="11" spans="2:19" ht="75" x14ac:dyDescent="0.25">
      <c r="B11" s="56">
        <v>4</v>
      </c>
      <c r="C11" s="56">
        <v>2</v>
      </c>
      <c r="D11" s="56">
        <v>1</v>
      </c>
      <c r="E11" s="57" t="s">
        <v>178</v>
      </c>
      <c r="F11" s="58"/>
      <c r="G11" s="58"/>
      <c r="H11" s="58"/>
      <c r="I11" s="58"/>
      <c r="J11" s="58"/>
      <c r="K11" s="57" t="s">
        <v>179</v>
      </c>
      <c r="L11" s="56"/>
      <c r="M11" s="57" t="s">
        <v>180</v>
      </c>
      <c r="N11" s="59"/>
      <c r="O11" s="58" t="s">
        <v>181</v>
      </c>
      <c r="P11" s="56"/>
      <c r="Q11" s="56"/>
      <c r="R11" s="60"/>
      <c r="S11" s="58"/>
    </row>
    <row r="12" spans="2:19" ht="90" x14ac:dyDescent="0.25">
      <c r="B12" s="56">
        <v>4</v>
      </c>
      <c r="C12" s="56">
        <v>3</v>
      </c>
      <c r="D12" s="56">
        <v>1</v>
      </c>
      <c r="E12" s="57" t="s">
        <v>182</v>
      </c>
      <c r="F12" s="58"/>
      <c r="G12" s="58"/>
      <c r="H12" s="58"/>
      <c r="I12" s="58"/>
      <c r="J12" s="58"/>
      <c r="K12" s="57" t="s">
        <v>183</v>
      </c>
      <c r="L12" s="56"/>
      <c r="M12" s="57" t="s">
        <v>184</v>
      </c>
      <c r="N12" s="59"/>
      <c r="O12" s="58" t="s">
        <v>181</v>
      </c>
      <c r="P12" s="56"/>
      <c r="Q12" s="56"/>
      <c r="R12" s="60"/>
      <c r="S12" s="58"/>
    </row>
    <row r="13" spans="2:19" ht="60" x14ac:dyDescent="0.25">
      <c r="B13" s="56">
        <v>5</v>
      </c>
      <c r="C13" s="56">
        <v>1</v>
      </c>
      <c r="D13" s="56">
        <v>1</v>
      </c>
      <c r="E13" s="57" t="s">
        <v>185</v>
      </c>
      <c r="F13" s="58"/>
      <c r="G13" s="58"/>
      <c r="H13" s="58"/>
      <c r="I13" s="58"/>
      <c r="J13" s="58"/>
      <c r="K13" s="57" t="s">
        <v>186</v>
      </c>
      <c r="L13" s="56"/>
      <c r="M13" s="57" t="s">
        <v>187</v>
      </c>
      <c r="N13" s="59"/>
      <c r="O13" s="58" t="s">
        <v>188</v>
      </c>
      <c r="P13" s="56"/>
      <c r="Q13" s="56"/>
      <c r="R13" s="60"/>
      <c r="S13" s="58"/>
    </row>
    <row r="14" spans="2:19" ht="30" x14ac:dyDescent="0.25">
      <c r="B14" s="56">
        <v>5</v>
      </c>
      <c r="C14" s="56">
        <v>2</v>
      </c>
      <c r="D14" s="56">
        <v>1</v>
      </c>
      <c r="E14" s="57" t="s">
        <v>189</v>
      </c>
      <c r="F14" s="58"/>
      <c r="G14" s="58"/>
      <c r="H14" s="58"/>
      <c r="I14" s="58"/>
      <c r="J14" s="58"/>
      <c r="K14" s="57" t="s">
        <v>190</v>
      </c>
      <c r="L14" s="56"/>
      <c r="M14" s="57" t="s">
        <v>191</v>
      </c>
      <c r="N14" s="59"/>
      <c r="O14" s="58" t="s">
        <v>192</v>
      </c>
      <c r="P14" s="56"/>
      <c r="Q14" s="56"/>
      <c r="R14" s="60"/>
      <c r="S14" s="58"/>
    </row>
    <row r="15" spans="2:19" ht="60" x14ac:dyDescent="0.25">
      <c r="B15" s="56">
        <v>6</v>
      </c>
      <c r="C15" s="56">
        <v>1</v>
      </c>
      <c r="D15" s="56">
        <v>1</v>
      </c>
      <c r="E15" s="57" t="s">
        <v>193</v>
      </c>
      <c r="F15" s="58"/>
      <c r="G15" s="58"/>
      <c r="H15" s="58"/>
      <c r="I15" s="58"/>
      <c r="J15" s="58"/>
      <c r="K15" s="57" t="s">
        <v>194</v>
      </c>
      <c r="L15" s="56"/>
      <c r="M15" s="57" t="s">
        <v>195</v>
      </c>
      <c r="N15" s="59"/>
      <c r="O15" s="58" t="s">
        <v>196</v>
      </c>
      <c r="P15" s="56"/>
      <c r="Q15" s="56"/>
      <c r="R15" s="60"/>
      <c r="S15" s="58"/>
    </row>
    <row r="16" spans="2:19" ht="45" x14ac:dyDescent="0.25">
      <c r="B16" s="56">
        <v>7</v>
      </c>
      <c r="C16" s="56">
        <v>1</v>
      </c>
      <c r="D16" s="56">
        <v>1</v>
      </c>
      <c r="E16" s="57" t="s">
        <v>197</v>
      </c>
      <c r="F16" s="58"/>
      <c r="G16" s="58"/>
      <c r="H16" s="58"/>
      <c r="I16" s="58"/>
      <c r="J16" s="58"/>
      <c r="K16" s="57" t="s">
        <v>198</v>
      </c>
      <c r="L16" s="56"/>
      <c r="M16" s="57" t="s">
        <v>199</v>
      </c>
      <c r="N16" s="59"/>
      <c r="O16" s="58" t="s">
        <v>200</v>
      </c>
      <c r="P16" s="56"/>
      <c r="Q16" s="56"/>
      <c r="R16" s="60"/>
      <c r="S16" s="58"/>
    </row>
    <row r="17" spans="2:19" ht="45" x14ac:dyDescent="0.25">
      <c r="B17" s="56">
        <v>7</v>
      </c>
      <c r="C17" s="56">
        <v>2</v>
      </c>
      <c r="D17" s="56">
        <v>1</v>
      </c>
      <c r="E17" s="57" t="s">
        <v>201</v>
      </c>
      <c r="F17" s="58"/>
      <c r="G17" s="58"/>
      <c r="H17" s="58"/>
      <c r="I17" s="58"/>
      <c r="J17" s="58"/>
      <c r="K17" s="57" t="s">
        <v>202</v>
      </c>
      <c r="L17" s="56"/>
      <c r="M17" s="57" t="s">
        <v>203</v>
      </c>
      <c r="N17" s="59"/>
      <c r="O17" s="58" t="s">
        <v>200</v>
      </c>
      <c r="P17" s="56"/>
      <c r="Q17" s="56"/>
      <c r="R17" s="60"/>
      <c r="S17" s="58"/>
    </row>
    <row r="18" spans="2:19" ht="45" x14ac:dyDescent="0.25">
      <c r="B18" s="56">
        <v>7</v>
      </c>
      <c r="C18" s="56">
        <v>3</v>
      </c>
      <c r="D18" s="56">
        <v>1</v>
      </c>
      <c r="E18" s="57" t="s">
        <v>204</v>
      </c>
      <c r="F18" s="58"/>
      <c r="G18" s="58"/>
      <c r="H18" s="58"/>
      <c r="I18" s="58"/>
      <c r="J18" s="58"/>
      <c r="K18" s="57" t="s">
        <v>205</v>
      </c>
      <c r="L18" s="56"/>
      <c r="M18" s="57" t="s">
        <v>206</v>
      </c>
      <c r="N18" s="59"/>
      <c r="O18" s="58" t="s">
        <v>200</v>
      </c>
      <c r="P18" s="56"/>
      <c r="Q18" s="56"/>
      <c r="R18" s="60"/>
      <c r="S18" s="58"/>
    </row>
    <row r="19" spans="2:19" ht="45" x14ac:dyDescent="0.25">
      <c r="B19" s="56">
        <v>7</v>
      </c>
      <c r="C19" s="56">
        <v>3</v>
      </c>
      <c r="D19" s="56">
        <v>2</v>
      </c>
      <c r="E19" s="57" t="s">
        <v>204</v>
      </c>
      <c r="F19" s="58"/>
      <c r="G19" s="58"/>
      <c r="H19" s="58"/>
      <c r="I19" s="58"/>
      <c r="J19" s="58"/>
      <c r="K19" s="57" t="s">
        <v>207</v>
      </c>
      <c r="L19" s="56"/>
      <c r="M19" s="57" t="s">
        <v>206</v>
      </c>
      <c r="N19" s="59"/>
      <c r="O19" s="58" t="s">
        <v>200</v>
      </c>
      <c r="P19" s="56"/>
      <c r="Q19" s="56"/>
      <c r="R19" s="60"/>
      <c r="S19" s="58"/>
    </row>
    <row r="20" spans="2:19" ht="60" x14ac:dyDescent="0.25">
      <c r="B20" s="56">
        <v>7</v>
      </c>
      <c r="C20" s="56">
        <v>4</v>
      </c>
      <c r="D20" s="56">
        <v>1</v>
      </c>
      <c r="E20" s="57" t="s">
        <v>208</v>
      </c>
      <c r="F20" s="58"/>
      <c r="G20" s="58"/>
      <c r="H20" s="58"/>
      <c r="I20" s="58"/>
      <c r="J20" s="58"/>
      <c r="K20" s="57" t="s">
        <v>209</v>
      </c>
      <c r="L20" s="56"/>
      <c r="M20" s="57" t="s">
        <v>210</v>
      </c>
      <c r="N20" s="59"/>
      <c r="O20" s="58" t="s">
        <v>200</v>
      </c>
      <c r="P20" s="56"/>
      <c r="Q20" s="56"/>
      <c r="R20" s="60"/>
      <c r="S20" s="58"/>
    </row>
    <row r="21" spans="2:19" ht="75" x14ac:dyDescent="0.25">
      <c r="B21" s="56">
        <v>7</v>
      </c>
      <c r="C21" s="56">
        <v>5</v>
      </c>
      <c r="D21" s="56">
        <v>1</v>
      </c>
      <c r="E21" s="57" t="s">
        <v>211</v>
      </c>
      <c r="F21" s="58"/>
      <c r="G21" s="58"/>
      <c r="H21" s="58"/>
      <c r="I21" s="58"/>
      <c r="J21" s="58"/>
      <c r="K21" s="57" t="s">
        <v>212</v>
      </c>
      <c r="L21" s="56"/>
      <c r="M21" s="57" t="s">
        <v>213</v>
      </c>
      <c r="N21" s="59"/>
      <c r="O21" s="58" t="s">
        <v>200</v>
      </c>
      <c r="P21" s="56"/>
      <c r="Q21" s="56"/>
      <c r="R21" s="60"/>
      <c r="S21" s="58"/>
    </row>
    <row r="22" spans="2:19" ht="105" x14ac:dyDescent="0.25">
      <c r="B22" s="56">
        <v>7</v>
      </c>
      <c r="C22" s="56">
        <v>6</v>
      </c>
      <c r="D22" s="56">
        <v>1</v>
      </c>
      <c r="E22" s="57" t="s">
        <v>214</v>
      </c>
      <c r="F22" s="58"/>
      <c r="G22" s="58"/>
      <c r="H22" s="58"/>
      <c r="I22" s="58"/>
      <c r="J22" s="58"/>
      <c r="K22" s="57" t="s">
        <v>215</v>
      </c>
      <c r="L22" s="56"/>
      <c r="M22" s="57" t="s">
        <v>216</v>
      </c>
      <c r="N22" s="59"/>
      <c r="O22" s="58" t="s">
        <v>200</v>
      </c>
      <c r="P22" s="56"/>
      <c r="Q22" s="56"/>
      <c r="R22" s="60"/>
      <c r="S22" s="58"/>
    </row>
    <row r="23" spans="2:19" ht="15" customHeight="1" x14ac:dyDescent="0.25">
      <c r="B23" s="56">
        <v>8</v>
      </c>
      <c r="C23" s="56">
        <v>1</v>
      </c>
      <c r="D23" s="56">
        <v>1</v>
      </c>
      <c r="E23" s="57" t="s">
        <v>217</v>
      </c>
      <c r="F23" s="58"/>
      <c r="G23" s="58"/>
      <c r="H23" s="58"/>
      <c r="I23" s="58"/>
      <c r="J23" s="58"/>
      <c r="K23" s="57" t="s">
        <v>218</v>
      </c>
      <c r="L23" s="56"/>
      <c r="M23" s="57" t="s">
        <v>219</v>
      </c>
      <c r="N23" s="59"/>
      <c r="O23" s="58" t="s">
        <v>177</v>
      </c>
      <c r="P23" s="56"/>
      <c r="Q23" s="56"/>
      <c r="R23" s="60"/>
      <c r="S23" s="58"/>
    </row>
    <row r="24" spans="2:19" ht="135" x14ac:dyDescent="0.25">
      <c r="B24" s="56">
        <v>8</v>
      </c>
      <c r="C24" s="56">
        <v>2</v>
      </c>
      <c r="D24" s="56">
        <v>1</v>
      </c>
      <c r="E24" s="57" t="s">
        <v>220</v>
      </c>
      <c r="F24" s="58"/>
      <c r="G24" s="58"/>
      <c r="H24" s="58"/>
      <c r="I24" s="58"/>
      <c r="J24" s="58"/>
      <c r="K24" s="57" t="s">
        <v>221</v>
      </c>
      <c r="L24" s="56"/>
      <c r="M24" s="57" t="s">
        <v>222</v>
      </c>
      <c r="N24" s="59"/>
      <c r="O24" s="58" t="s">
        <v>223</v>
      </c>
      <c r="P24" s="56"/>
      <c r="Q24" s="56"/>
      <c r="R24" s="60"/>
      <c r="S24" s="58"/>
    </row>
    <row r="25" spans="2:19" x14ac:dyDescent="0.25">
      <c r="B25" s="21"/>
      <c r="C25" s="21"/>
      <c r="D25" s="21"/>
      <c r="E25" s="24"/>
      <c r="F25" s="22"/>
      <c r="G25" s="22"/>
      <c r="H25" s="22"/>
      <c r="I25" s="22"/>
      <c r="J25" s="22"/>
      <c r="K25" s="24"/>
      <c r="L25" s="21"/>
      <c r="M25" s="24"/>
      <c r="N25" s="23"/>
      <c r="O25" s="22"/>
      <c r="P25" s="21"/>
      <c r="Q25" s="21"/>
      <c r="R25" s="21"/>
      <c r="S25" s="22"/>
    </row>
    <row r="26" spans="2:19" x14ac:dyDescent="0.25">
      <c r="B26" s="21"/>
      <c r="C26" s="21"/>
      <c r="D26" s="21"/>
      <c r="E26" s="24"/>
      <c r="F26" s="22"/>
      <c r="G26" s="22"/>
      <c r="H26" s="22"/>
      <c r="I26" s="22"/>
      <c r="J26" s="22"/>
      <c r="K26" s="24"/>
      <c r="L26" s="21"/>
      <c r="M26" s="24"/>
      <c r="N26" s="23"/>
      <c r="O26" s="22"/>
      <c r="P26" s="21"/>
      <c r="Q26" s="21"/>
      <c r="R26" s="21"/>
      <c r="S26" s="22"/>
    </row>
    <row r="27" spans="2:19" x14ac:dyDescent="0.25">
      <c r="B27" s="21"/>
      <c r="C27" s="21"/>
      <c r="D27" s="21"/>
      <c r="E27" s="24"/>
      <c r="F27" s="22"/>
      <c r="G27" s="22"/>
      <c r="H27" s="22"/>
      <c r="I27" s="22"/>
      <c r="J27" s="22"/>
      <c r="K27" s="24"/>
      <c r="L27" s="21"/>
      <c r="M27" s="24"/>
      <c r="N27" s="23"/>
      <c r="O27" s="22"/>
      <c r="P27" s="21"/>
      <c r="Q27" s="21"/>
      <c r="R27" s="21"/>
      <c r="S27" s="22"/>
    </row>
    <row r="28" spans="2:19" x14ac:dyDescent="0.25">
      <c r="B28" s="21"/>
      <c r="C28" s="21"/>
      <c r="D28" s="21"/>
      <c r="E28" s="24"/>
      <c r="F28" s="22"/>
      <c r="G28" s="22"/>
      <c r="H28" s="22"/>
      <c r="I28" s="22"/>
      <c r="J28" s="22"/>
      <c r="K28" s="24"/>
      <c r="L28" s="21"/>
      <c r="M28" s="24"/>
      <c r="N28" s="23"/>
      <c r="O28" s="22"/>
      <c r="P28" s="21"/>
      <c r="Q28" s="21"/>
      <c r="R28" s="21"/>
      <c r="S28" s="22"/>
    </row>
    <row r="29" spans="2:19" x14ac:dyDescent="0.25">
      <c r="B29" s="21"/>
      <c r="C29" s="21"/>
      <c r="D29" s="21"/>
      <c r="E29" s="24"/>
      <c r="F29" s="22"/>
      <c r="G29" s="22"/>
      <c r="H29" s="22"/>
      <c r="I29" s="22"/>
      <c r="J29" s="22"/>
      <c r="K29" s="24"/>
      <c r="L29" s="21"/>
      <c r="M29" s="24"/>
      <c r="N29" s="23"/>
      <c r="O29" s="22"/>
      <c r="P29" s="21"/>
      <c r="Q29" s="21"/>
      <c r="R29" s="21"/>
      <c r="S29" s="22"/>
    </row>
    <row r="30" spans="2:19" x14ac:dyDescent="0.25">
      <c r="B30" s="21"/>
      <c r="C30" s="21"/>
      <c r="D30" s="21"/>
      <c r="E30" s="24"/>
      <c r="F30" s="22"/>
      <c r="G30" s="22"/>
      <c r="H30" s="22"/>
      <c r="I30" s="22"/>
      <c r="J30" s="22"/>
      <c r="K30" s="24"/>
      <c r="L30" s="21"/>
      <c r="M30" s="24"/>
      <c r="N30" s="23"/>
      <c r="O30" s="22"/>
      <c r="P30" s="21"/>
      <c r="Q30" s="21"/>
      <c r="R30" s="21"/>
      <c r="S30" s="22"/>
    </row>
    <row r="31" spans="2:19" x14ac:dyDescent="0.25">
      <c r="B31" s="21"/>
      <c r="C31" s="21"/>
      <c r="D31" s="21"/>
      <c r="E31" s="24"/>
      <c r="F31" s="22"/>
      <c r="G31" s="22"/>
      <c r="H31" s="22"/>
      <c r="I31" s="22"/>
      <c r="J31" s="22"/>
      <c r="K31" s="25"/>
      <c r="L31" s="21"/>
      <c r="M31" s="24"/>
      <c r="N31" s="23"/>
      <c r="O31" s="22"/>
      <c r="P31" s="21"/>
      <c r="Q31" s="21"/>
      <c r="R31" s="21"/>
      <c r="S31" s="22"/>
    </row>
    <row r="32" spans="2:19" x14ac:dyDescent="0.25">
      <c r="B32" s="21"/>
      <c r="C32" s="21"/>
      <c r="D32" s="21"/>
      <c r="E32" s="24"/>
      <c r="F32" s="22"/>
      <c r="G32" s="22"/>
      <c r="H32" s="22"/>
      <c r="I32" s="22"/>
      <c r="J32" s="22"/>
      <c r="K32" s="24"/>
      <c r="L32" s="21"/>
      <c r="M32" s="24"/>
      <c r="N32" s="23"/>
      <c r="O32" s="22"/>
      <c r="P32" s="21"/>
      <c r="Q32" s="21"/>
      <c r="R32" s="21"/>
      <c r="S32" s="22"/>
    </row>
  </sheetData>
  <sheetProtection formatCells="0" insertRows="0" selectLockedCells="1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3404b7-d41a-41d3-91d2-d71b7f46e57e">
      <Terms xmlns="http://schemas.microsoft.com/office/infopath/2007/PartnerControls"/>
    </lcf76f155ced4ddcb4097134ff3c332f>
    <TaxCatchAll xmlns="8ae5ad45-4e29-4d1d-9321-7100209e47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5229D726941D42BA16FFD4B721850D" ma:contentTypeVersion="19" ma:contentTypeDescription="Opprett et nytt dokument." ma:contentTypeScope="" ma:versionID="25fa7bd9e0d0db9f010f38cdd41d6d80">
  <xsd:schema xmlns:xsd="http://www.w3.org/2001/XMLSchema" xmlns:xs="http://www.w3.org/2001/XMLSchema" xmlns:p="http://schemas.microsoft.com/office/2006/metadata/properties" xmlns:ns2="ca3404b7-d41a-41d3-91d2-d71b7f46e57e" xmlns:ns3="7c9d1c7a-e604-4e0c-959e-d5090845b67b" xmlns:ns4="8ae5ad45-4e29-4d1d-9321-7100209e479b" targetNamespace="http://schemas.microsoft.com/office/2006/metadata/properties" ma:root="true" ma:fieldsID="d3242193e204d840db74c332b2606c67" ns2:_="" ns3:_="" ns4:_="">
    <xsd:import namespace="ca3404b7-d41a-41d3-91d2-d71b7f46e57e"/>
    <xsd:import namespace="7c9d1c7a-e604-4e0c-959e-d5090845b67b"/>
    <xsd:import namespace="8ae5ad45-4e29-4d1d-9321-7100209e4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404b7-d41a-41d3-91d2-d71b7f46e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d1c7a-e604-4e0c-959e-d5090845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49b26b5-19ff-4270-adf1-1b4ebbe18718}" ma:internalName="TaxCatchAll" ma:showField="CatchAllData" ma:web="7c9d1c7a-e604-4e0c-959e-d5090845b6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9C0AB-FA29-40BF-8B72-5CE5AE308A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A60544-4475-4C4B-B75D-54A13D938A97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ca3404b7-d41a-41d3-91d2-d71b7f46e57e"/>
    <ds:schemaRef ds:uri="8ae5ad45-4e29-4d1d-9321-7100209e479b"/>
    <ds:schemaRef ds:uri="7c9d1c7a-e604-4e0c-959e-d5090845b67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2F982DD-5F62-4DE2-A343-FFB12C50F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404b7-d41a-41d3-91d2-d71b7f46e57e"/>
    <ds:schemaRef ds:uri="7c9d1c7a-e604-4e0c-959e-d5090845b67b"/>
    <ds:schemaRef ds:uri="8ae5ad45-4e29-4d1d-9321-7100209e4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Kartleggingsplan</vt:lpstr>
      <vt:lpstr>Handlingsplan</vt:lpstr>
      <vt:lpstr>Kartleggingsplan!Utskriftsområde</vt:lpstr>
    </vt:vector>
  </TitlesOfParts>
  <Manager/>
  <Company>Kartverket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Handlingsplan til fylkesgeodataplanen for Vestland fylke 2026-29</dc:title>
  <dc:subject/>
  <dc:creator>Kartverket Vestland</dc:creator>
  <cp:keywords/>
  <dc:description/>
  <cp:lastModifiedBy>June Breistein</cp:lastModifiedBy>
  <cp:revision/>
  <dcterms:created xsi:type="dcterms:W3CDTF">2025-12-02T11:48:00Z</dcterms:created>
  <dcterms:modified xsi:type="dcterms:W3CDTF">2026-01-07T08:54:53Z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0x010100D65229D726941D42BA16FFD4B721850D</vt:lpwstr>
  </property>
</Properties>
</file>