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5.xml" ContentType="application/vnd.openxmlformats-officedocument.spreadsheetml.table+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xl/slicers/slicer1.xml" ContentType="application/vnd.ms-excel.slicer+xml"/>
  <Override PartName="/xl/drawings/drawing6.xml" ContentType="application/vnd.openxmlformats-officedocument.drawing+xml"/>
  <Override PartName="/xl/tables/table9.xml" ContentType="application/vnd.openxmlformats-officedocument.spreadsheetml.table+xml"/>
  <Override PartName="/xl/drawings/drawing7.xml" ContentType="application/vnd.openxmlformats-officedocument.drawing+xml"/>
  <Override PartName="/xl/tables/table10.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kartverket-my.sharepoint.com/personal/june_breistein_kartverket_no/Documents/9-Vestfold-og-telemark/ND-Vestfold-og-Telemark/Geodataplan/Geodataplan-VETE-2026-29/"/>
    </mc:Choice>
  </mc:AlternateContent>
  <xr:revisionPtr revIDLastSave="0" documentId="8_{1C7E4ADD-67F5-4E83-ACFF-C58FB9B20C6D}" xr6:coauthVersionLast="47" xr6:coauthVersionMax="47" xr10:uidLastSave="{00000000-0000-0000-0000-000000000000}"/>
  <bookViews>
    <workbookView xWindow="38280" yWindow="-120" windowWidth="38640" windowHeight="21120" firstSheet="5" activeTab="7" xr2:uid="{D6A1A622-7FEF-4751-A10A-F890CAF8D118}"/>
  </bookViews>
  <sheets>
    <sheet name="Hjelpetabeller" sheetId="3" state="hidden" r:id="rId1"/>
    <sheet name="Start" sheetId="5" state="hidden" r:id="rId2"/>
    <sheet name="Parter" sheetId="12" state="hidden" r:id="rId3"/>
    <sheet name="Prosjekttyper_Kostnadsfordeling" sheetId="2" state="hidden" r:id="rId4"/>
    <sheet name="Prosjektkalkyle" sheetId="8" state="hidden" r:id="rId5"/>
    <sheet name="Kartleggingsplan" sheetId="7" r:id="rId6"/>
    <sheet name="Hovedmål" sheetId="9" state="hidden" r:id="rId7"/>
    <sheet name="Handlingsplan" sheetId="11" r:id="rId8"/>
  </sheets>
  <definedNames>
    <definedName name="_xlnm._FilterDatabase" localSheetId="5" hidden="1">Kartleggingsplan!$B$12:$X$55</definedName>
    <definedName name="Dynamisk_kommuneliste">_xlfn._xlws.FILTER(Kommuner[Kommune],Kommuner[Fylke]=Valgt_Fylke)</definedName>
    <definedName name="Fylkeskodesortering">Hjelpetabeller!$D$20:$D$34</definedName>
    <definedName name="Fylkesnavnsortering">Hjelpetabeller!$E$20:$E$34</definedName>
    <definedName name="Fylkessortering">Hjelpetabeller!$C$20:$C$34</definedName>
    <definedName name="Periode">Start!$D$6</definedName>
    <definedName name="Prosjektnavn">Prosjektkalkyle[Prosjektnavn]</definedName>
    <definedName name="Prosjekttyper">Hjelpetabeller!$X$2:$X$53</definedName>
    <definedName name="Slicer_Delmål_nr">#N/A</definedName>
    <definedName name="Slicer_Fylke">#N/A</definedName>
    <definedName name="Slicer_Hvedmål_nr">#N/A</definedName>
    <definedName name="Slicer_Kommune_r">#N/A</definedName>
    <definedName name="Slicer_Oppstart_år">#N/A</definedName>
    <definedName name="Slicer_Prioritet">#N/A</definedName>
    <definedName name="Slicer_Prosjektnavn">#N/A</definedName>
    <definedName name="Valgt_Fylke">Start!$B$3</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4:slicerCache r:id="rId10"/>
        <x14:slicerCache r:id="rId11"/>
        <x14:slicerCache r:id="rId12"/>
        <x14:slicerCache r:id="rId13"/>
        <x14:slicerCache r:id="rId14"/>
        <x14:slicerCache r:id="rId1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1" l="1"/>
  <c r="H54" i="7"/>
  <c r="H55" i="7"/>
  <c r="H53" i="7"/>
  <c r="H52" i="7"/>
  <c r="M5" i="9" l="1"/>
  <c r="M6" i="9"/>
  <c r="M7" i="9"/>
  <c r="M8" i="9"/>
  <c r="M9" i="9"/>
  <c r="M10" i="9"/>
  <c r="M11" i="9"/>
  <c r="M12" i="9"/>
  <c r="M13" i="9"/>
  <c r="M14" i="9"/>
  <c r="C50" i="7" a="1"/>
  <c r="C50" i="7" s="1"/>
  <c r="F50" i="7"/>
  <c r="G50" i="7"/>
  <c r="I50" i="7"/>
  <c r="J50" i="7"/>
  <c r="C51" i="7" a="1"/>
  <c r="C51" i="7" s="1"/>
  <c r="F51" i="7"/>
  <c r="G51" i="7"/>
  <c r="I51" i="7"/>
  <c r="J51" i="7"/>
  <c r="B52" i="7"/>
  <c r="C52" i="7" a="1"/>
  <c r="C52" i="7" s="1"/>
  <c r="F52" i="7"/>
  <c r="G52" i="7"/>
  <c r="I52" i="7"/>
  <c r="J52" i="7"/>
  <c r="B53" i="7"/>
  <c r="C53" i="7" a="1"/>
  <c r="C53" i="7" s="1"/>
  <c r="F53" i="7"/>
  <c r="G53" i="7"/>
  <c r="I53" i="7"/>
  <c r="J53" i="7"/>
  <c r="B54" i="7"/>
  <c r="C54" i="7" a="1"/>
  <c r="C54" i="7" s="1"/>
  <c r="F54" i="7"/>
  <c r="G54" i="7"/>
  <c r="I54" i="7"/>
  <c r="J54" i="7"/>
  <c r="C49" i="7" a="1"/>
  <c r="C49" i="7" s="1"/>
  <c r="F49" i="7"/>
  <c r="G49" i="7"/>
  <c r="I49" i="7"/>
  <c r="J49" i="7"/>
  <c r="C48" i="7" a="1"/>
  <c r="C48" i="7" s="1"/>
  <c r="F48" i="7"/>
  <c r="G48" i="7"/>
  <c r="I48" i="7"/>
  <c r="J48" i="7"/>
  <c r="C47" i="7" a="1"/>
  <c r="C47" i="7" s="1"/>
  <c r="F47" i="7"/>
  <c r="G47" i="7"/>
  <c r="I47" i="7"/>
  <c r="J47" i="7"/>
  <c r="C46" i="7" a="1"/>
  <c r="C46" i="7" s="1"/>
  <c r="F46" i="7"/>
  <c r="G46" i="7"/>
  <c r="I46" i="7"/>
  <c r="J46" i="7"/>
  <c r="H45" i="7"/>
  <c r="H44" i="7"/>
  <c r="H43" i="7"/>
  <c r="H42" i="7"/>
  <c r="H41" i="7"/>
  <c r="H40" i="7"/>
  <c r="S50" i="7" l="1" a="1"/>
  <c r="S50" i="7" s="1"/>
  <c r="O47" i="7" a="1"/>
  <c r="O47" i="7" s="1"/>
  <c r="M53" i="7" a="1"/>
  <c r="M53" i="7" s="1"/>
  <c r="R54" i="7" a="1"/>
  <c r="R54" i="7" s="1"/>
  <c r="AE52" i="7" a="1"/>
  <c r="AE52" i="7" s="1"/>
  <c r="L51" i="7" a="1"/>
  <c r="L51" i="7" s="1"/>
  <c r="AC50" i="7" a="1"/>
  <c r="AC50" i="7" s="1"/>
  <c r="X50" i="7" a="1"/>
  <c r="X50" i="7" s="1"/>
  <c r="N50" i="7" a="1"/>
  <c r="N50" i="7" s="1"/>
  <c r="AK50" i="7" a="1"/>
  <c r="AK50" i="7" s="1"/>
  <c r="M50" i="7" a="1"/>
  <c r="M50" i="7" s="1"/>
  <c r="AJ50" i="7" a="1"/>
  <c r="AJ50" i="7" s="1"/>
  <c r="L50" i="7" a="1"/>
  <c r="L50" i="7" s="1"/>
  <c r="U50" i="7" a="1"/>
  <c r="U50" i="7" s="1"/>
  <c r="R50" i="7" a="1"/>
  <c r="R50" i="7" s="1"/>
  <c r="K50" i="7" a="1"/>
  <c r="K50" i="7" s="1"/>
  <c r="Q50" i="7" a="1"/>
  <c r="Q50" i="7" s="1"/>
  <c r="AG50" i="7" a="1"/>
  <c r="AG50" i="7" s="1"/>
  <c r="AB50" i="7" a="1"/>
  <c r="AB50" i="7" s="1"/>
  <c r="AA50" i="7" a="1"/>
  <c r="AA50" i="7" s="1"/>
  <c r="V50" i="7" a="1"/>
  <c r="V50" i="7" s="1"/>
  <c r="T50" i="7" a="1"/>
  <c r="T50" i="7" s="1"/>
  <c r="AN50" i="7" a="1"/>
  <c r="AN50" i="7" s="1"/>
  <c r="AF50" i="7" a="1"/>
  <c r="AF50" i="7" s="1"/>
  <c r="AH50" i="7" a="1"/>
  <c r="AH50" i="7" s="1"/>
  <c r="AE50" i="7" a="1"/>
  <c r="AE50" i="7" s="1"/>
  <c r="P50" i="7" a="1"/>
  <c r="P50" i="7" s="1"/>
  <c r="AM50" i="7" a="1"/>
  <c r="AM50" i="7" s="1"/>
  <c r="O50" i="7" a="1"/>
  <c r="O50" i="7" s="1"/>
  <c r="AL50" i="7" a="1"/>
  <c r="AL50" i="7" s="1"/>
  <c r="AI50" i="7" a="1"/>
  <c r="AI50" i="7" s="1"/>
  <c r="AD50" i="7" a="1"/>
  <c r="AD50" i="7" s="1"/>
  <c r="X49" i="7" a="1"/>
  <c r="X49" i="7" s="1"/>
  <c r="L52" i="7" a="1"/>
  <c r="L52" i="7" s="1"/>
  <c r="Y52" i="7" a="1"/>
  <c r="Y52" i="7" s="1"/>
  <c r="L54" i="7" a="1"/>
  <c r="L54" i="7" s="1"/>
  <c r="L53" i="7" a="1"/>
  <c r="L53" i="7" s="1"/>
  <c r="N52" i="7" a="1"/>
  <c r="N52" i="7" s="1"/>
  <c r="M52" i="7" a="1"/>
  <c r="M52" i="7" s="1"/>
  <c r="R52" i="7" a="1"/>
  <c r="R52" i="7" s="1"/>
  <c r="AG51" i="7" a="1"/>
  <c r="AG51" i="7" s="1"/>
  <c r="M51" i="7" a="1"/>
  <c r="M51" i="7" s="1"/>
  <c r="R51" i="7" a="1"/>
  <c r="R51" i="7" s="1"/>
  <c r="Z50" i="7" a="1"/>
  <c r="Z50" i="7" s="1"/>
  <c r="Y50" i="7" a="1"/>
  <c r="Y50" i="7" s="1"/>
  <c r="W50" i="7" a="1"/>
  <c r="W50" i="7" s="1"/>
  <c r="N49" i="7" a="1"/>
  <c r="N49" i="7" s="1"/>
  <c r="O49" i="7" a="1"/>
  <c r="O49" i="7" s="1"/>
  <c r="AK47" i="7" a="1"/>
  <c r="AK47" i="7" s="1"/>
  <c r="AA52" i="7" a="1"/>
  <c r="AA52" i="7" s="1"/>
  <c r="AI51" i="7" a="1"/>
  <c r="AI51" i="7" s="1"/>
  <c r="M54" i="7" a="1"/>
  <c r="M54" i="7" s="1"/>
  <c r="Z52" i="7" a="1"/>
  <c r="Z52" i="7" s="1"/>
  <c r="O51" i="7" a="1"/>
  <c r="O51" i="7" s="1"/>
  <c r="AH51" i="7" a="1"/>
  <c r="AH51" i="7" s="1"/>
  <c r="N51" i="7" a="1"/>
  <c r="N51" i="7" s="1"/>
  <c r="Y49" i="7" a="1"/>
  <c r="Y49" i="7" s="1"/>
  <c r="Z51" i="7" a="1"/>
  <c r="Z51" i="7" s="1"/>
  <c r="K52" i="7" a="1"/>
  <c r="K52" i="7" s="1"/>
  <c r="Y51" i="7" a="1"/>
  <c r="Y51" i="7" s="1"/>
  <c r="P49" i="7" a="1"/>
  <c r="P49" i="7" s="1"/>
  <c r="X51" i="7" a="1"/>
  <c r="X51" i="7" s="1"/>
  <c r="R53" i="7" a="1"/>
  <c r="R53" i="7" s="1"/>
  <c r="AA51" i="7" a="1"/>
  <c r="AA51" i="7" s="1"/>
  <c r="Q47" i="7" a="1"/>
  <c r="Q47" i="7" s="1"/>
  <c r="AF51" i="7" a="1"/>
  <c r="AF51" i="7" s="1"/>
  <c r="W51" i="7" a="1"/>
  <c r="W51" i="7" s="1"/>
  <c r="V51" i="7" a="1"/>
  <c r="V51" i="7" s="1"/>
  <c r="Q49" i="7" a="1"/>
  <c r="Q49" i="7" s="1"/>
  <c r="X47" i="7" a="1"/>
  <c r="X47" i="7" s="1"/>
  <c r="AK51" i="7" a="1"/>
  <c r="AK51" i="7" s="1"/>
  <c r="Q51" i="7" a="1"/>
  <c r="Q51" i="7" s="1"/>
  <c r="AJ51" i="7" a="1"/>
  <c r="AJ51" i="7" s="1"/>
  <c r="P51" i="7" a="1"/>
  <c r="P51" i="7" s="1"/>
  <c r="V52" i="7" a="1"/>
  <c r="V52" i="7" s="1"/>
  <c r="AE51" i="7" a="1"/>
  <c r="AE51" i="7" s="1"/>
  <c r="U51" i="7" a="1"/>
  <c r="U51" i="7" s="1"/>
  <c r="K51" i="7" a="1"/>
  <c r="K51" i="7" s="1"/>
  <c r="W52" i="7" a="1"/>
  <c r="W52" i="7" s="1"/>
  <c r="AG53" i="7" a="1"/>
  <c r="AG53" i="7" s="1"/>
  <c r="AF53" i="7" a="1"/>
  <c r="AF53" i="7" s="1"/>
  <c r="AN51" i="7" a="1"/>
  <c r="AN51" i="7" s="1"/>
  <c r="AD51" i="7" a="1"/>
  <c r="AD51" i="7" s="1"/>
  <c r="T51" i="7" a="1"/>
  <c r="T51" i="7" s="1"/>
  <c r="O53" i="7" a="1"/>
  <c r="O53" i="7" s="1"/>
  <c r="AM51" i="7" a="1"/>
  <c r="AM51" i="7" s="1"/>
  <c r="AC51" i="7" a="1"/>
  <c r="AC51" i="7" s="1"/>
  <c r="S51" i="7" a="1"/>
  <c r="S51" i="7" s="1"/>
  <c r="U52" i="7" a="1"/>
  <c r="U52" i="7" s="1"/>
  <c r="O54" i="7" a="1"/>
  <c r="O54" i="7" s="1"/>
  <c r="AG52" i="7" a="1"/>
  <c r="AG52" i="7" s="1"/>
  <c r="P52" i="7" a="1"/>
  <c r="P52" i="7" s="1"/>
  <c r="X52" i="7" a="1"/>
  <c r="X52" i="7" s="1"/>
  <c r="AH53" i="7" a="1"/>
  <c r="AH53" i="7" s="1"/>
  <c r="AJ52" i="7" a="1"/>
  <c r="AJ52" i="7" s="1"/>
  <c r="AI52" i="7" a="1"/>
  <c r="AI52" i="7" s="1"/>
  <c r="AK52" i="7" a="1"/>
  <c r="AK52" i="7" s="1"/>
  <c r="AG54" i="7" a="1"/>
  <c r="AG54" i="7" s="1"/>
  <c r="AA53" i="7" a="1"/>
  <c r="AA53" i="7" s="1"/>
  <c r="AH52" i="7" a="1"/>
  <c r="AH52" i="7" s="1"/>
  <c r="Q52" i="7" a="1"/>
  <c r="Q52" i="7" s="1"/>
  <c r="AF54" i="7" a="1"/>
  <c r="AF54" i="7" s="1"/>
  <c r="N53" i="7" a="1"/>
  <c r="N53" i="7" s="1"/>
  <c r="AL51" i="7" a="1"/>
  <c r="AL51" i="7" s="1"/>
  <c r="AB51" i="7" a="1"/>
  <c r="AB51" i="7" s="1"/>
  <c r="N54" i="7" a="1"/>
  <c r="N54" i="7" s="1"/>
  <c r="AF52" i="7" a="1"/>
  <c r="AF52" i="7" s="1"/>
  <c r="O52" i="7" a="1"/>
  <c r="O52" i="7" s="1"/>
  <c r="Z53" i="7" a="1"/>
  <c r="Z53" i="7" s="1"/>
  <c r="W53" i="7" a="1"/>
  <c r="W53" i="7" s="1"/>
  <c r="X53" i="7" a="1"/>
  <c r="X53" i="7" s="1"/>
  <c r="AN52" i="7" a="1"/>
  <c r="AN52" i="7" s="1"/>
  <c r="AD52" i="7" a="1"/>
  <c r="AD52" i="7" s="1"/>
  <c r="T52" i="7" a="1"/>
  <c r="T52" i="7" s="1"/>
  <c r="V53" i="7" a="1"/>
  <c r="V53" i="7" s="1"/>
  <c r="Y53" i="7" a="1"/>
  <c r="Y53" i="7" s="1"/>
  <c r="S52" i="7" a="1"/>
  <c r="S52" i="7" s="1"/>
  <c r="AI54" i="7" a="1"/>
  <c r="AI54" i="7" s="1"/>
  <c r="AK53" i="7" a="1"/>
  <c r="AK53" i="7" s="1"/>
  <c r="Q53" i="7" a="1"/>
  <c r="Q53" i="7" s="1"/>
  <c r="AM52" i="7" a="1"/>
  <c r="AM52" i="7" s="1"/>
  <c r="AC52" i="7" a="1"/>
  <c r="AC52" i="7" s="1"/>
  <c r="R48" i="7" a="1"/>
  <c r="R48" i="7" s="1"/>
  <c r="AH54" i="7" a="1"/>
  <c r="AH54" i="7" s="1"/>
  <c r="AJ53" i="7" a="1"/>
  <c r="AJ53" i="7" s="1"/>
  <c r="P53" i="7" a="1"/>
  <c r="P53" i="7" s="1"/>
  <c r="AL52" i="7" a="1"/>
  <c r="AL52" i="7" s="1"/>
  <c r="AB52" i="7" a="1"/>
  <c r="AB52" i="7" s="1"/>
  <c r="AI53" i="7" a="1"/>
  <c r="AI53" i="7" s="1"/>
  <c r="AA48" i="7" a="1"/>
  <c r="AA48" i="7" s="1"/>
  <c r="R49" i="7" a="1"/>
  <c r="R49" i="7" s="1"/>
  <c r="X54" i="7" a="1"/>
  <c r="X54" i="7" s="1"/>
  <c r="AE53" i="7" a="1"/>
  <c r="AE53" i="7" s="1"/>
  <c r="U53" i="7" a="1"/>
  <c r="U53" i="7" s="1"/>
  <c r="K53" i="7" a="1"/>
  <c r="K53" i="7" s="1"/>
  <c r="Z48" i="7" a="1"/>
  <c r="Z48" i="7" s="1"/>
  <c r="V54" i="7" a="1"/>
  <c r="V54" i="7" s="1"/>
  <c r="AM53" i="7" a="1"/>
  <c r="AM53" i="7" s="1"/>
  <c r="AC53" i="7" a="1"/>
  <c r="AC53" i="7" s="1"/>
  <c r="S53" i="7" a="1"/>
  <c r="S53" i="7" s="1"/>
  <c r="S46" i="7" a="1"/>
  <c r="S46" i="7" s="1"/>
  <c r="L48" i="7" a="1"/>
  <c r="L48" i="7" s="1"/>
  <c r="Q54" i="7" a="1"/>
  <c r="Q54" i="7" s="1"/>
  <c r="Y54" i="7" a="1"/>
  <c r="Y54" i="7" s="1"/>
  <c r="Y48" i="7" a="1"/>
  <c r="Y48" i="7" s="1"/>
  <c r="W54" i="7" a="1"/>
  <c r="W54" i="7" s="1"/>
  <c r="AN53" i="7" a="1"/>
  <c r="AN53" i="7" s="1"/>
  <c r="AD53" i="7" a="1"/>
  <c r="AD53" i="7" s="1"/>
  <c r="T53" i="7" a="1"/>
  <c r="T53" i="7" s="1"/>
  <c r="N48" i="7" a="1"/>
  <c r="N48" i="7" s="1"/>
  <c r="M48" i="7" a="1"/>
  <c r="M48" i="7" s="1"/>
  <c r="AK54" i="7" a="1"/>
  <c r="AK54" i="7" s="1"/>
  <c r="AL53" i="7" a="1"/>
  <c r="AL53" i="7" s="1"/>
  <c r="AB53" i="7" a="1"/>
  <c r="AB53" i="7" s="1"/>
  <c r="AA54" i="7" a="1"/>
  <c r="AA54" i="7" s="1"/>
  <c r="Z54" i="7" a="1"/>
  <c r="Z54" i="7" s="1"/>
  <c r="K48" i="7" a="1"/>
  <c r="K48" i="7" s="1"/>
  <c r="AJ54" i="7" a="1"/>
  <c r="AJ54" i="7" s="1"/>
  <c r="P54" i="7" a="1"/>
  <c r="P54" i="7" s="1"/>
  <c r="AE54" i="7" a="1"/>
  <c r="AE54" i="7" s="1"/>
  <c r="U54" i="7" a="1"/>
  <c r="U54" i="7" s="1"/>
  <c r="K54" i="7" a="1"/>
  <c r="K54" i="7" s="1"/>
  <c r="W49" i="7" a="1"/>
  <c r="W49" i="7" s="1"/>
  <c r="T54" i="7" a="1"/>
  <c r="T54" i="7" s="1"/>
  <c r="AH49" i="7" a="1"/>
  <c r="AH49" i="7" s="1"/>
  <c r="AK49" i="7" a="1"/>
  <c r="AK49" i="7" s="1"/>
  <c r="AN54" i="7" a="1"/>
  <c r="AN54" i="7" s="1"/>
  <c r="AD54" i="7" a="1"/>
  <c r="AD54" i="7" s="1"/>
  <c r="AJ49" i="7" a="1"/>
  <c r="AJ49" i="7" s="1"/>
  <c r="AI49" i="7" a="1"/>
  <c r="AI49" i="7" s="1"/>
  <c r="AM54" i="7" a="1"/>
  <c r="AM54" i="7" s="1"/>
  <c r="AC54" i="7" a="1"/>
  <c r="AC54" i="7" s="1"/>
  <c r="S54" i="7" a="1"/>
  <c r="S54" i="7" s="1"/>
  <c r="AA49" i="7" a="1"/>
  <c r="AA49" i="7" s="1"/>
  <c r="AL54" i="7" a="1"/>
  <c r="AL54" i="7" s="1"/>
  <c r="AB54" i="7" a="1"/>
  <c r="AB54" i="7" s="1"/>
  <c r="AE48" i="7" a="1"/>
  <c r="AE48" i="7" s="1"/>
  <c r="Z49" i="7" a="1"/>
  <c r="Z49" i="7" s="1"/>
  <c r="P47" i="7" a="1"/>
  <c r="P47" i="7" s="1"/>
  <c r="X48" i="7" a="1"/>
  <c r="X48" i="7" s="1"/>
  <c r="AG49" i="7" a="1"/>
  <c r="AG49" i="7" s="1"/>
  <c r="M49" i="7" a="1"/>
  <c r="M49" i="7" s="1"/>
  <c r="V48" i="7" a="1"/>
  <c r="V48" i="7" s="1"/>
  <c r="AE49" i="7" a="1"/>
  <c r="AE49" i="7" s="1"/>
  <c r="U49" i="7" a="1"/>
  <c r="U49" i="7" s="1"/>
  <c r="K49" i="7" a="1"/>
  <c r="K49" i="7" s="1"/>
  <c r="W48" i="7" a="1"/>
  <c r="W48" i="7" s="1"/>
  <c r="AF49" i="7" a="1"/>
  <c r="AF49" i="7" s="1"/>
  <c r="V49" i="7" a="1"/>
  <c r="V49" i="7" s="1"/>
  <c r="L49" i="7" a="1"/>
  <c r="L49" i="7" s="1"/>
  <c r="AK48" i="7" a="1"/>
  <c r="AK48" i="7" s="1"/>
  <c r="AJ48" i="7" a="1"/>
  <c r="AJ48" i="7" s="1"/>
  <c r="U48" i="7" a="1"/>
  <c r="U48" i="7" s="1"/>
  <c r="Q48" i="7" a="1"/>
  <c r="Q48" i="7" s="1"/>
  <c r="AN49" i="7" a="1"/>
  <c r="AN49" i="7" s="1"/>
  <c r="AD49" i="7" a="1"/>
  <c r="AD49" i="7" s="1"/>
  <c r="T49" i="7" a="1"/>
  <c r="T49" i="7" s="1"/>
  <c r="AI48" i="7" a="1"/>
  <c r="AI48" i="7" s="1"/>
  <c r="P48" i="7" a="1"/>
  <c r="P48" i="7" s="1"/>
  <c r="AM49" i="7" a="1"/>
  <c r="AM49" i="7" s="1"/>
  <c r="AC49" i="7" a="1"/>
  <c r="AC49" i="7" s="1"/>
  <c r="S49" i="7" a="1"/>
  <c r="S49" i="7" s="1"/>
  <c r="AH48" i="7" a="1"/>
  <c r="AH48" i="7" s="1"/>
  <c r="AG48" i="7" a="1"/>
  <c r="AG48" i="7" s="1"/>
  <c r="O48" i="7" a="1"/>
  <c r="O48" i="7" s="1"/>
  <c r="AL49" i="7" a="1"/>
  <c r="AL49" i="7" s="1"/>
  <c r="AB49" i="7" a="1"/>
  <c r="AB49" i="7" s="1"/>
  <c r="AF48" i="7" a="1"/>
  <c r="AF48" i="7" s="1"/>
  <c r="R47" i="7" a="1"/>
  <c r="R47" i="7" s="1"/>
  <c r="Z46" i="7" a="1"/>
  <c r="Z46" i="7" s="1"/>
  <c r="Y46" i="7" a="1"/>
  <c r="Y46" i="7" s="1"/>
  <c r="AE46" i="7" a="1"/>
  <c r="AE46" i="7" s="1"/>
  <c r="AJ47" i="7" a="1"/>
  <c r="AJ47" i="7" s="1"/>
  <c r="AB46" i="7" a="1"/>
  <c r="AB46" i="7" s="1"/>
  <c r="AA46" i="7" a="1"/>
  <c r="AA46" i="7" s="1"/>
  <c r="AI47" i="7" a="1"/>
  <c r="AI47" i="7" s="1"/>
  <c r="AF47" i="7" a="1"/>
  <c r="AF47" i="7" s="1"/>
  <c r="Z47" i="7" a="1"/>
  <c r="Z47" i="7" s="1"/>
  <c r="AM48" i="7" a="1"/>
  <c r="AM48" i="7" s="1"/>
  <c r="AC48" i="7" a="1"/>
  <c r="AC48" i="7" s="1"/>
  <c r="S48" i="7" a="1"/>
  <c r="S48" i="7" s="1"/>
  <c r="L46" i="7" a="1"/>
  <c r="L46" i="7" s="1"/>
  <c r="Y47" i="7" a="1"/>
  <c r="Y47" i="7" s="1"/>
  <c r="N47" i="7" a="1"/>
  <c r="N47" i="7" s="1"/>
  <c r="AH47" i="7" a="1"/>
  <c r="AH47" i="7" s="1"/>
  <c r="N46" i="7" a="1"/>
  <c r="N46" i="7" s="1"/>
  <c r="AA47" i="7" a="1"/>
  <c r="AA47" i="7" s="1"/>
  <c r="AN48" i="7" a="1"/>
  <c r="AN48" i="7" s="1"/>
  <c r="AD48" i="7" a="1"/>
  <c r="AD48" i="7" s="1"/>
  <c r="T48" i="7" a="1"/>
  <c r="T48" i="7" s="1"/>
  <c r="M46" i="7" a="1"/>
  <c r="M46" i="7" s="1"/>
  <c r="AL48" i="7" a="1"/>
  <c r="AL48" i="7" s="1"/>
  <c r="AB48" i="7" a="1"/>
  <c r="AB48" i="7" s="1"/>
  <c r="K46" i="7" a="1"/>
  <c r="K46" i="7" s="1"/>
  <c r="AJ46" i="7" a="1"/>
  <c r="AJ46" i="7" s="1"/>
  <c r="V46" i="7" a="1"/>
  <c r="V46" i="7" s="1"/>
  <c r="AE47" i="7" a="1"/>
  <c r="AE47" i="7" s="1"/>
  <c r="U47" i="7" a="1"/>
  <c r="U47" i="7" s="1"/>
  <c r="K47" i="7" a="1"/>
  <c r="K47" i="7" s="1"/>
  <c r="U46" i="7" a="1"/>
  <c r="U46" i="7" s="1"/>
  <c r="L47" i="7" a="1"/>
  <c r="L47" i="7" s="1"/>
  <c r="AI46" i="7" a="1"/>
  <c r="AI46" i="7" s="1"/>
  <c r="AN47" i="7" a="1"/>
  <c r="AN47" i="7" s="1"/>
  <c r="T47" i="7" a="1"/>
  <c r="T47" i="7" s="1"/>
  <c r="S47" i="7" a="1"/>
  <c r="S47" i="7" s="1"/>
  <c r="AG46" i="7" a="1"/>
  <c r="AG46" i="7" s="1"/>
  <c r="P46" i="7" a="1"/>
  <c r="P46" i="7" s="1"/>
  <c r="X46" i="7" a="1"/>
  <c r="X46" i="7" s="1"/>
  <c r="AG47" i="7" a="1"/>
  <c r="AG47" i="7" s="1"/>
  <c r="W47" i="7" a="1"/>
  <c r="W47" i="7" s="1"/>
  <c r="M47" i="7" a="1"/>
  <c r="M47" i="7" s="1"/>
  <c r="AL46" i="7" a="1"/>
  <c r="AL46" i="7" s="1"/>
  <c r="AK46" i="7" a="1"/>
  <c r="AK46" i="7" s="1"/>
  <c r="W46" i="7" a="1"/>
  <c r="W46" i="7" s="1"/>
  <c r="V47" i="7" a="1"/>
  <c r="V47" i="7" s="1"/>
  <c r="R46" i="7" a="1"/>
  <c r="R46" i="7" s="1"/>
  <c r="AD47" i="7" a="1"/>
  <c r="AD47" i="7" s="1"/>
  <c r="Q46" i="7" a="1"/>
  <c r="Q46" i="7" s="1"/>
  <c r="AH46" i="7" a="1"/>
  <c r="AH46" i="7" s="1"/>
  <c r="AM47" i="7" a="1"/>
  <c r="AM47" i="7" s="1"/>
  <c r="AC47" i="7" a="1"/>
  <c r="AC47" i="7" s="1"/>
  <c r="AL47" i="7" a="1"/>
  <c r="AL47" i="7" s="1"/>
  <c r="AB47" i="7" a="1"/>
  <c r="AB47" i="7" s="1"/>
  <c r="AF46" i="7" a="1"/>
  <c r="AF46" i="7" s="1"/>
  <c r="O46" i="7" a="1"/>
  <c r="O46" i="7" s="1"/>
  <c r="AN46" i="7" a="1"/>
  <c r="AN46" i="7" s="1"/>
  <c r="AD46" i="7" a="1"/>
  <c r="AD46" i="7" s="1"/>
  <c r="T46" i="7" a="1"/>
  <c r="T46" i="7" s="1"/>
  <c r="AM46" i="7" a="1"/>
  <c r="AM46" i="7" s="1"/>
  <c r="AC46" i="7" a="1"/>
  <c r="AC46" i="7" s="1"/>
  <c r="C40" i="7" l="1" a="1"/>
  <c r="C40" i="7" s="1"/>
  <c r="F40" i="7"/>
  <c r="G40" i="7"/>
  <c r="I40" i="7"/>
  <c r="J40" i="7"/>
  <c r="C41" i="7" a="1"/>
  <c r="C41" i="7" s="1"/>
  <c r="F41" i="7"/>
  <c r="G41" i="7"/>
  <c r="I41" i="7"/>
  <c r="J41" i="7"/>
  <c r="C42" i="7" a="1"/>
  <c r="C42" i="7" s="1"/>
  <c r="F42" i="7"/>
  <c r="G42" i="7"/>
  <c r="I42" i="7"/>
  <c r="J42" i="7"/>
  <c r="C43" i="7" a="1"/>
  <c r="C43" i="7" s="1"/>
  <c r="F43" i="7"/>
  <c r="G43" i="7"/>
  <c r="I43" i="7"/>
  <c r="J43" i="7"/>
  <c r="C45" i="7" a="1"/>
  <c r="C45" i="7" s="1"/>
  <c r="F45" i="7"/>
  <c r="G45" i="7"/>
  <c r="I45" i="7"/>
  <c r="J45" i="7"/>
  <c r="C39" i="7" a="1"/>
  <c r="C39" i="7" s="1"/>
  <c r="F39" i="7"/>
  <c r="G39" i="7"/>
  <c r="I39" i="7"/>
  <c r="J39" i="7"/>
  <c r="C38" i="7" a="1"/>
  <c r="C38" i="7" s="1"/>
  <c r="F38" i="7"/>
  <c r="G38" i="7"/>
  <c r="I38" i="7"/>
  <c r="J38" i="7"/>
  <c r="C37" i="7" a="1"/>
  <c r="C37" i="7" s="1"/>
  <c r="F37" i="7"/>
  <c r="G37" i="7"/>
  <c r="I37" i="7"/>
  <c r="J37" i="7"/>
  <c r="C44" i="7" a="1"/>
  <c r="C44" i="7" s="1"/>
  <c r="F44" i="7"/>
  <c r="G44" i="7"/>
  <c r="I44" i="7"/>
  <c r="J44" i="7"/>
  <c r="B55" i="7"/>
  <c r="C55" i="7" a="1"/>
  <c r="C55" i="7" s="1"/>
  <c r="F55" i="7"/>
  <c r="G55" i="7"/>
  <c r="C36" i="7" a="1"/>
  <c r="C36" i="7" s="1"/>
  <c r="F36" i="7"/>
  <c r="G36" i="7"/>
  <c r="I36" i="7"/>
  <c r="J36" i="7"/>
  <c r="I35" i="7"/>
  <c r="J35" i="7"/>
  <c r="G13" i="8"/>
  <c r="R39" i="7" l="1" a="1"/>
  <c r="R39" i="7" s="1"/>
  <c r="L45" i="7" a="1"/>
  <c r="L45" i="7" s="1"/>
  <c r="X40" i="7" a="1"/>
  <c r="X40" i="7" s="1"/>
  <c r="R42" i="7" a="1"/>
  <c r="R42" i="7" s="1"/>
  <c r="AH41" i="7" a="1"/>
  <c r="AH41" i="7" s="1"/>
  <c r="R43" i="7" a="1"/>
  <c r="R43" i="7" s="1"/>
  <c r="AF41" i="7" a="1"/>
  <c r="AF41" i="7" s="1"/>
  <c r="AC41" i="7" a="1"/>
  <c r="AC41" i="7" s="1"/>
  <c r="AL40" i="7" a="1"/>
  <c r="AL40" i="7" s="1"/>
  <c r="L40" i="7" a="1"/>
  <c r="L40" i="7" s="1"/>
  <c r="K43" i="7" a="1"/>
  <c r="K43" i="7" s="1"/>
  <c r="AG42" i="7" a="1"/>
  <c r="AG42" i="7" s="1"/>
  <c r="N42" i="7" a="1"/>
  <c r="N42" i="7" s="1"/>
  <c r="M42" i="7" a="1"/>
  <c r="M42" i="7" s="1"/>
  <c r="L42" i="7" a="1"/>
  <c r="L42" i="7" s="1"/>
  <c r="V41" i="7" a="1"/>
  <c r="V41" i="7" s="1"/>
  <c r="O41" i="7" a="1"/>
  <c r="O41" i="7" s="1"/>
  <c r="N41" i="7" a="1"/>
  <c r="N41" i="7" s="1"/>
  <c r="M41" i="7" a="1"/>
  <c r="M41" i="7" s="1"/>
  <c r="AA41" i="7" a="1"/>
  <c r="AA41" i="7" s="1"/>
  <c r="AG41" i="7" a="1"/>
  <c r="AG41" i="7" s="1"/>
  <c r="AK40" i="7" a="1"/>
  <c r="AK40" i="7" s="1"/>
  <c r="Y40" i="7" a="1"/>
  <c r="Y40" i="7" s="1"/>
  <c r="X38" i="7" a="1"/>
  <c r="X38" i="7" s="1"/>
  <c r="N39" i="7" a="1"/>
  <c r="N39" i="7" s="1"/>
  <c r="AJ40" i="7" a="1"/>
  <c r="AJ40" i="7" s="1"/>
  <c r="W40" i="7" a="1"/>
  <c r="W40" i="7" s="1"/>
  <c r="AI40" i="7" a="1"/>
  <c r="AI40" i="7" s="1"/>
  <c r="S40" i="7" a="1"/>
  <c r="S40" i="7" s="1"/>
  <c r="AH40" i="7" a="1"/>
  <c r="AH40" i="7" s="1"/>
  <c r="R40" i="7" a="1"/>
  <c r="R40" i="7" s="1"/>
  <c r="AG40" i="7" a="1"/>
  <c r="AG40" i="7" s="1"/>
  <c r="Q40" i="7" a="1"/>
  <c r="Q40" i="7" s="1"/>
  <c r="AD40" i="7" a="1"/>
  <c r="AD40" i="7" s="1"/>
  <c r="P40" i="7" a="1"/>
  <c r="P40" i="7" s="1"/>
  <c r="AC40" i="7" a="1"/>
  <c r="AC40" i="7" s="1"/>
  <c r="K45" i="7" a="1"/>
  <c r="K45" i="7" s="1"/>
  <c r="O40" i="7" a="1"/>
  <c r="O40" i="7" s="1"/>
  <c r="AB40" i="7" a="1"/>
  <c r="AB40" i="7" s="1"/>
  <c r="N43" i="7" a="1"/>
  <c r="N43" i="7" s="1"/>
  <c r="AA40" i="7" a="1"/>
  <c r="AA40" i="7" s="1"/>
  <c r="N40" i="7" a="1"/>
  <c r="N40" i="7" s="1"/>
  <c r="M43" i="7" a="1"/>
  <c r="M43" i="7" s="1"/>
  <c r="AN40" i="7" a="1"/>
  <c r="AN40" i="7" s="1"/>
  <c r="L43" i="7" a="1"/>
  <c r="L43" i="7" s="1"/>
  <c r="Z40" i="7" a="1"/>
  <c r="Z40" i="7" s="1"/>
  <c r="M40" i="7" a="1"/>
  <c r="M40" i="7" s="1"/>
  <c r="AM40" i="7" a="1"/>
  <c r="AM40" i="7" s="1"/>
  <c r="K40" i="7" a="1"/>
  <c r="K40" i="7" s="1"/>
  <c r="T40" i="7" a="1"/>
  <c r="T40" i="7" s="1"/>
  <c r="Z41" i="7" a="1"/>
  <c r="Z41" i="7" s="1"/>
  <c r="L41" i="7" a="1"/>
  <c r="L41" i="7" s="1"/>
  <c r="R45" i="7" a="1"/>
  <c r="R45" i="7" s="1"/>
  <c r="AM41" i="7" a="1"/>
  <c r="AM41" i="7" s="1"/>
  <c r="W41" i="7" a="1"/>
  <c r="W41" i="7" s="1"/>
  <c r="AE40" i="7" a="1"/>
  <c r="AE40" i="7" s="1"/>
  <c r="U40" i="7" a="1"/>
  <c r="U40" i="7" s="1"/>
  <c r="Y41" i="7" a="1"/>
  <c r="Y41" i="7" s="1"/>
  <c r="X41" i="7" a="1"/>
  <c r="X41" i="7" s="1"/>
  <c r="R41" i="7" a="1"/>
  <c r="R41" i="7" s="1"/>
  <c r="AF40" i="7" a="1"/>
  <c r="AF40" i="7" s="1"/>
  <c r="V40" i="7" a="1"/>
  <c r="V40" i="7" s="1"/>
  <c r="M38" i="7" a="1"/>
  <c r="M38" i="7" s="1"/>
  <c r="AH42" i="7" a="1"/>
  <c r="AH42" i="7" s="1"/>
  <c r="AK41" i="7" a="1"/>
  <c r="AK41" i="7" s="1"/>
  <c r="AJ41" i="7" a="1"/>
  <c r="AJ41" i="7" s="1"/>
  <c r="S41" i="7" a="1"/>
  <c r="S41" i="7" s="1"/>
  <c r="AA43" i="7" a="1"/>
  <c r="AA43" i="7" s="1"/>
  <c r="AF42" i="7" a="1"/>
  <c r="AF42" i="7" s="1"/>
  <c r="Q41" i="7" a="1"/>
  <c r="Q41" i="7" s="1"/>
  <c r="Z43" i="7" a="1"/>
  <c r="Z43" i="7" s="1"/>
  <c r="AD42" i="7" a="1"/>
  <c r="AD42" i="7" s="1"/>
  <c r="AI41" i="7" a="1"/>
  <c r="AI41" i="7" s="1"/>
  <c r="AA42" i="7" a="1"/>
  <c r="AA42" i="7" s="1"/>
  <c r="P41" i="7" a="1"/>
  <c r="P41" i="7" s="1"/>
  <c r="O39" i="7" a="1"/>
  <c r="O39" i="7" s="1"/>
  <c r="Y43" i="7" a="1"/>
  <c r="Y43" i="7" s="1"/>
  <c r="O42" i="7" a="1"/>
  <c r="O42" i="7" s="1"/>
  <c r="Y42" i="7" a="1"/>
  <c r="Y42" i="7" s="1"/>
  <c r="N38" i="7" a="1"/>
  <c r="N38" i="7" s="1"/>
  <c r="AE41" i="7" a="1"/>
  <c r="AE41" i="7" s="1"/>
  <c r="U41" i="7" a="1"/>
  <c r="U41" i="7" s="1"/>
  <c r="K41" i="7" a="1"/>
  <c r="K41" i="7" s="1"/>
  <c r="W42" i="7" a="1"/>
  <c r="W42" i="7" s="1"/>
  <c r="Z42" i="7" a="1"/>
  <c r="Z42" i="7" s="1"/>
  <c r="X42" i="7" a="1"/>
  <c r="X42" i="7" s="1"/>
  <c r="L38" i="7" a="1"/>
  <c r="L38" i="7" s="1"/>
  <c r="AN41" i="7" a="1"/>
  <c r="AN41" i="7" s="1"/>
  <c r="AD41" i="7" a="1"/>
  <c r="AD41" i="7" s="1"/>
  <c r="T41" i="7" a="1"/>
  <c r="T41" i="7" s="1"/>
  <c r="R38" i="7" a="1"/>
  <c r="R38" i="7" s="1"/>
  <c r="V42" i="7" a="1"/>
  <c r="V42" i="7" s="1"/>
  <c r="AN42" i="7" a="1"/>
  <c r="AN42" i="7" s="1"/>
  <c r="T42" i="7" a="1"/>
  <c r="T42" i="7" s="1"/>
  <c r="AK42" i="7" a="1"/>
  <c r="AK42" i="7" s="1"/>
  <c r="Q42" i="7" a="1"/>
  <c r="Q42" i="7" s="1"/>
  <c r="AJ42" i="7" a="1"/>
  <c r="AJ42" i="7" s="1"/>
  <c r="AL41" i="7" a="1"/>
  <c r="AL41" i="7" s="1"/>
  <c r="AB41" i="7" a="1"/>
  <c r="AB41" i="7" s="1"/>
  <c r="AE43" i="7" a="1"/>
  <c r="AE43" i="7" s="1"/>
  <c r="AI42" i="7" a="1"/>
  <c r="AI42" i="7" s="1"/>
  <c r="P42" i="7" a="1"/>
  <c r="P42" i="7" s="1"/>
  <c r="K38" i="7" a="1"/>
  <c r="K38" i="7" s="1"/>
  <c r="AA45" i="7" a="1"/>
  <c r="AA45" i="7" s="1"/>
  <c r="V43" i="7" a="1"/>
  <c r="V43" i="7" s="1"/>
  <c r="AE42" i="7" a="1"/>
  <c r="AE42" i="7" s="1"/>
  <c r="U42" i="7" a="1"/>
  <c r="U42" i="7" s="1"/>
  <c r="K42" i="7" a="1"/>
  <c r="K42" i="7" s="1"/>
  <c r="AI43" i="7" a="1"/>
  <c r="AI43" i="7" s="1"/>
  <c r="S42" i="7" a="1"/>
  <c r="S42" i="7" s="1"/>
  <c r="AK43" i="7" a="1"/>
  <c r="AK43" i="7" s="1"/>
  <c r="AF45" i="7" a="1"/>
  <c r="AF45" i="7" s="1"/>
  <c r="W43" i="7" a="1"/>
  <c r="W43" i="7" s="1"/>
  <c r="AE45" i="7" a="1"/>
  <c r="AE45" i="7" s="1"/>
  <c r="Y45" i="7" a="1"/>
  <c r="Y45" i="7" s="1"/>
  <c r="Q43" i="7" a="1"/>
  <c r="Q43" i="7" s="1"/>
  <c r="N45" i="7" a="1"/>
  <c r="N45" i="7" s="1"/>
  <c r="AM42" i="7" a="1"/>
  <c r="AM42" i="7" s="1"/>
  <c r="AC42" i="7" a="1"/>
  <c r="AC42" i="7" s="1"/>
  <c r="AG43" i="7" a="1"/>
  <c r="AG43" i="7" s="1"/>
  <c r="P43" i="7" a="1"/>
  <c r="P43" i="7" s="1"/>
  <c r="Z45" i="7" a="1"/>
  <c r="Z45" i="7" s="1"/>
  <c r="U43" i="7" a="1"/>
  <c r="U43" i="7" s="1"/>
  <c r="M45" i="7" a="1"/>
  <c r="M45" i="7" s="1"/>
  <c r="AL42" i="7" a="1"/>
  <c r="AL42" i="7" s="1"/>
  <c r="AB42" i="7" a="1"/>
  <c r="AB42" i="7" s="1"/>
  <c r="X43" i="7" a="1"/>
  <c r="X43" i="7" s="1"/>
  <c r="AJ43" i="7" a="1"/>
  <c r="AJ43" i="7" s="1"/>
  <c r="AH43" i="7" a="1"/>
  <c r="AH43" i="7" s="1"/>
  <c r="AF43" i="7" a="1"/>
  <c r="AF43" i="7" s="1"/>
  <c r="O43" i="7" a="1"/>
  <c r="O43" i="7" s="1"/>
  <c r="V45" i="7" a="1"/>
  <c r="V45" i="7" s="1"/>
  <c r="W45" i="7" a="1"/>
  <c r="W45" i="7" s="1"/>
  <c r="AK45" i="7" a="1"/>
  <c r="AK45" i="7" s="1"/>
  <c r="AJ39" i="7" a="1"/>
  <c r="AJ39" i="7" s="1"/>
  <c r="U45" i="7" a="1"/>
  <c r="U45" i="7" s="1"/>
  <c r="AJ45" i="7" a="1"/>
  <c r="AJ45" i="7" s="1"/>
  <c r="Q45" i="7" a="1"/>
  <c r="Q45" i="7" s="1"/>
  <c r="AN43" i="7" a="1"/>
  <c r="AN43" i="7" s="1"/>
  <c r="AD43" i="7" a="1"/>
  <c r="AD43" i="7" s="1"/>
  <c r="T43" i="7" a="1"/>
  <c r="T43" i="7" s="1"/>
  <c r="AI39" i="7" a="1"/>
  <c r="AI39" i="7" s="1"/>
  <c r="Z38" i="7" a="1"/>
  <c r="Z38" i="7" s="1"/>
  <c r="AI45" i="7" a="1"/>
  <c r="AI45" i="7" s="1"/>
  <c r="P45" i="7" a="1"/>
  <c r="P45" i="7" s="1"/>
  <c r="AM43" i="7" a="1"/>
  <c r="AM43" i="7" s="1"/>
  <c r="AC43" i="7" a="1"/>
  <c r="AC43" i="7" s="1"/>
  <c r="S43" i="7" a="1"/>
  <c r="S43" i="7" s="1"/>
  <c r="M39" i="7" a="1"/>
  <c r="M39" i="7" s="1"/>
  <c r="X45" i="7" a="1"/>
  <c r="X45" i="7" s="1"/>
  <c r="AH39" i="7" a="1"/>
  <c r="AH39" i="7" s="1"/>
  <c r="Y38" i="7" a="1"/>
  <c r="Y38" i="7" s="1"/>
  <c r="AH45" i="7" a="1"/>
  <c r="AH45" i="7" s="1"/>
  <c r="O45" i="7" a="1"/>
  <c r="O45" i="7" s="1"/>
  <c r="AL43" i="7" a="1"/>
  <c r="AL43" i="7" s="1"/>
  <c r="AB43" i="7" a="1"/>
  <c r="AB43" i="7" s="1"/>
  <c r="AG39" i="7" a="1"/>
  <c r="AG39" i="7" s="1"/>
  <c r="AG45" i="7" a="1"/>
  <c r="AG45" i="7" s="1"/>
  <c r="AA39" i="7" a="1"/>
  <c r="AA39" i="7" s="1"/>
  <c r="Z39" i="7" a="1"/>
  <c r="Z39" i="7" s="1"/>
  <c r="AM38" i="7" a="1"/>
  <c r="AM38" i="7" s="1"/>
  <c r="W39" i="7" a="1"/>
  <c r="W39" i="7" s="1"/>
  <c r="AM45" i="7" a="1"/>
  <c r="AM45" i="7" s="1"/>
  <c r="AC45" i="7" a="1"/>
  <c r="AC45" i="7" s="1"/>
  <c r="S45" i="7" a="1"/>
  <c r="S45" i="7" s="1"/>
  <c r="AK38" i="7" a="1"/>
  <c r="AK38" i="7" s="1"/>
  <c r="Q39" i="7" a="1"/>
  <c r="Q39" i="7" s="1"/>
  <c r="AF39" i="7" a="1"/>
  <c r="AF39" i="7" s="1"/>
  <c r="Y39" i="7" a="1"/>
  <c r="Y39" i="7" s="1"/>
  <c r="V39" i="7" a="1"/>
  <c r="V39" i="7" s="1"/>
  <c r="L37" i="7" a="1"/>
  <c r="L37" i="7" s="1"/>
  <c r="AN38" i="7" a="1"/>
  <c r="AN38" i="7" s="1"/>
  <c r="X39" i="7" a="1"/>
  <c r="X39" i="7" s="1"/>
  <c r="AN45" i="7" a="1"/>
  <c r="AN45" i="7" s="1"/>
  <c r="AD45" i="7" a="1"/>
  <c r="AD45" i="7" s="1"/>
  <c r="T45" i="7" a="1"/>
  <c r="T45" i="7" s="1"/>
  <c r="AK39" i="7" a="1"/>
  <c r="AK39" i="7" s="1"/>
  <c r="AL45" i="7" a="1"/>
  <c r="AL45" i="7" s="1"/>
  <c r="AB45" i="7" a="1"/>
  <c r="AB45" i="7" s="1"/>
  <c r="AJ38" i="7" a="1"/>
  <c r="AJ38" i="7" s="1"/>
  <c r="P39" i="7" a="1"/>
  <c r="P39" i="7" s="1"/>
  <c r="AA37" i="7" a="1"/>
  <c r="AA37" i="7" s="1"/>
  <c r="W38" i="7" a="1"/>
  <c r="W38" i="7" s="1"/>
  <c r="Z37" i="7" a="1"/>
  <c r="Z37" i="7" s="1"/>
  <c r="AI38" i="7" a="1"/>
  <c r="AI38" i="7" s="1"/>
  <c r="V38" i="7" a="1"/>
  <c r="V38" i="7" s="1"/>
  <c r="N37" i="7" a="1"/>
  <c r="N37" i="7" s="1"/>
  <c r="U38" i="7" a="1"/>
  <c r="U38" i="7" s="1"/>
  <c r="L39" i="7" a="1"/>
  <c r="L39" i="7" s="1"/>
  <c r="T39" i="7" a="1"/>
  <c r="T39" i="7" s="1"/>
  <c r="AD38" i="7" a="1"/>
  <c r="AD38" i="7" s="1"/>
  <c r="P38" i="7" a="1"/>
  <c r="P38" i="7" s="1"/>
  <c r="AM39" i="7" a="1"/>
  <c r="AM39" i="7" s="1"/>
  <c r="AC39" i="7" a="1"/>
  <c r="AC39" i="7" s="1"/>
  <c r="S39" i="7" a="1"/>
  <c r="S39" i="7" s="1"/>
  <c r="AD37" i="7" a="1"/>
  <c r="AD37" i="7" s="1"/>
  <c r="AC37" i="7" a="1"/>
  <c r="AC37" i="7" s="1"/>
  <c r="T38" i="7" a="1"/>
  <c r="T38" i="7" s="1"/>
  <c r="AH38" i="7" a="1"/>
  <c r="AH38" i="7" s="1"/>
  <c r="M37" i="7" a="1"/>
  <c r="M37" i="7" s="1"/>
  <c r="AG38" i="7" a="1"/>
  <c r="AG38" i="7" s="1"/>
  <c r="AE39" i="7" a="1"/>
  <c r="AE39" i="7" s="1"/>
  <c r="U39" i="7" a="1"/>
  <c r="U39" i="7" s="1"/>
  <c r="K39" i="7" a="1"/>
  <c r="K39" i="7" s="1"/>
  <c r="AF38" i="7" a="1"/>
  <c r="AF38" i="7" s="1"/>
  <c r="S38" i="7" a="1"/>
  <c r="S38" i="7" s="1"/>
  <c r="Q38" i="7" a="1"/>
  <c r="Q38" i="7" s="1"/>
  <c r="AN39" i="7" a="1"/>
  <c r="AN39" i="7" s="1"/>
  <c r="AD39" i="7" a="1"/>
  <c r="AD39" i="7" s="1"/>
  <c r="R37" i="7" a="1"/>
  <c r="R37" i="7" s="1"/>
  <c r="AE38" i="7" a="1"/>
  <c r="AE38" i="7" s="1"/>
  <c r="S44" i="7" a="1"/>
  <c r="S44" i="7" s="1"/>
  <c r="AC38" i="7" a="1"/>
  <c r="AC38" i="7" s="1"/>
  <c r="O38" i="7" a="1"/>
  <c r="O38" i="7" s="1"/>
  <c r="AL39" i="7" a="1"/>
  <c r="AL39" i="7" s="1"/>
  <c r="AB39" i="7" a="1"/>
  <c r="AB39" i="7" s="1"/>
  <c r="AA38" i="7" a="1"/>
  <c r="AA38" i="7" s="1"/>
  <c r="AA44" i="7" a="1"/>
  <c r="AA44" i="7" s="1"/>
  <c r="T37" i="7" a="1"/>
  <c r="T37" i="7" s="1"/>
  <c r="Z44" i="7" a="1"/>
  <c r="Z44" i="7" s="1"/>
  <c r="AI37" i="7" a="1"/>
  <c r="AI37" i="7" s="1"/>
  <c r="AN37" i="7" a="1"/>
  <c r="AN37" i="7" s="1"/>
  <c r="Y37" i="7" a="1"/>
  <c r="Y37" i="7" s="1"/>
  <c r="AH44" i="7" a="1"/>
  <c r="AH44" i="7" s="1"/>
  <c r="K37" i="7" a="1"/>
  <c r="K37" i="7" s="1"/>
  <c r="AF44" i="7" a="1"/>
  <c r="AF44" i="7" s="1"/>
  <c r="W37" i="7" a="1"/>
  <c r="W37" i="7" s="1"/>
  <c r="AH37" i="7" a="1"/>
  <c r="AH37" i="7" s="1"/>
  <c r="AM37" i="7" a="1"/>
  <c r="AM37" i="7" s="1"/>
  <c r="X37" i="7" a="1"/>
  <c r="X37" i="7" s="1"/>
  <c r="AB44" i="7" a="1"/>
  <c r="AB44" i="7" s="1"/>
  <c r="AJ37" i="7" a="1"/>
  <c r="AJ37" i="7" s="1"/>
  <c r="V37" i="7" a="1"/>
  <c r="V37" i="7" s="1"/>
  <c r="O44" i="7" a="1"/>
  <c r="O44" i="7" s="1"/>
  <c r="S37" i="7" a="1"/>
  <c r="S37" i="7" s="1"/>
  <c r="Q37" i="7" a="1"/>
  <c r="Q37" i="7" s="1"/>
  <c r="AG44" i="7" a="1"/>
  <c r="AG44" i="7" s="1"/>
  <c r="AK37" i="7" a="1"/>
  <c r="AK37" i="7" s="1"/>
  <c r="N44" i="7" a="1"/>
  <c r="N44" i="7" s="1"/>
  <c r="R36" i="7" a="1"/>
  <c r="R36" i="7" s="1"/>
  <c r="AG37" i="7" a="1"/>
  <c r="AG37" i="7" s="1"/>
  <c r="P37" i="7" a="1"/>
  <c r="P37" i="7" s="1"/>
  <c r="M44" i="7" a="1"/>
  <c r="M44" i="7" s="1"/>
  <c r="AL38" i="7" a="1"/>
  <c r="AL38" i="7" s="1"/>
  <c r="AB38" i="7" a="1"/>
  <c r="AB38" i="7" s="1"/>
  <c r="L44" i="7" a="1"/>
  <c r="L44" i="7" s="1"/>
  <c r="AF37" i="7" a="1"/>
  <c r="AF37" i="7" s="1"/>
  <c r="O37" i="7" a="1"/>
  <c r="O37" i="7" s="1"/>
  <c r="W44" i="7" a="1"/>
  <c r="W44" i="7" s="1"/>
  <c r="U44" i="7" a="1"/>
  <c r="U44" i="7" s="1"/>
  <c r="AE37" i="7" a="1"/>
  <c r="AE37" i="7" s="1"/>
  <c r="U37" i="7" a="1"/>
  <c r="U37" i="7" s="1"/>
  <c r="Y44" i="7" a="1"/>
  <c r="Y44" i="7" s="1"/>
  <c r="Q44" i="7" a="1"/>
  <c r="Q44" i="7" s="1"/>
  <c r="AL44" i="7" a="1"/>
  <c r="AL44" i="7" s="1"/>
  <c r="V44" i="7" a="1"/>
  <c r="V44" i="7" s="1"/>
  <c r="AK44" i="7" a="1"/>
  <c r="AK44" i="7" s="1"/>
  <c r="R44" i="7" a="1"/>
  <c r="R44" i="7" s="1"/>
  <c r="AJ44" i="7" a="1"/>
  <c r="AJ44" i="7" s="1"/>
  <c r="AI44" i="7" a="1"/>
  <c r="AI44" i="7" s="1"/>
  <c r="P44" i="7" a="1"/>
  <c r="P44" i="7" s="1"/>
  <c r="AL37" i="7" a="1"/>
  <c r="AL37" i="7" s="1"/>
  <c r="AB37" i="7" a="1"/>
  <c r="AB37" i="7" s="1"/>
  <c r="X44" i="7" a="1"/>
  <c r="X44" i="7" s="1"/>
  <c r="K44" i="7" a="1"/>
  <c r="K44" i="7" s="1"/>
  <c r="AE44" i="7" a="1"/>
  <c r="AE44" i="7" s="1"/>
  <c r="AN44" i="7" a="1"/>
  <c r="AN44" i="7" s="1"/>
  <c r="AD44" i="7" a="1"/>
  <c r="AD44" i="7" s="1"/>
  <c r="T44" i="7" a="1"/>
  <c r="T44" i="7" s="1"/>
  <c r="AM44" i="7" a="1"/>
  <c r="AM44" i="7" s="1"/>
  <c r="AC44" i="7" a="1"/>
  <c r="AC44" i="7" s="1"/>
  <c r="Z36" i="7" a="1"/>
  <c r="Z36" i="7" s="1"/>
  <c r="Y36" i="7" a="1"/>
  <c r="Y36" i="7" s="1"/>
  <c r="X36" i="7" a="1"/>
  <c r="X36" i="7" s="1"/>
  <c r="W36" i="7" a="1"/>
  <c r="W36" i="7" s="1"/>
  <c r="V36" i="7" a="1"/>
  <c r="V36" i="7" s="1"/>
  <c r="Q36" i="7" a="1"/>
  <c r="Q36" i="7" s="1"/>
  <c r="AK36" i="7" a="1"/>
  <c r="AK36" i="7" s="1"/>
  <c r="P36" i="7" a="1"/>
  <c r="P36" i="7" s="1"/>
  <c r="AJ36" i="7" a="1"/>
  <c r="AJ36" i="7" s="1"/>
  <c r="AI36" i="7" a="1"/>
  <c r="AI36" i="7" s="1"/>
  <c r="O36" i="7" a="1"/>
  <c r="O36" i="7" s="1"/>
  <c r="AH36" i="7" a="1"/>
  <c r="AH36" i="7" s="1"/>
  <c r="N36" i="7" a="1"/>
  <c r="N36" i="7" s="1"/>
  <c r="AG36" i="7" a="1"/>
  <c r="AG36" i="7" s="1"/>
  <c r="M36" i="7" a="1"/>
  <c r="M36" i="7" s="1"/>
  <c r="AF36" i="7" a="1"/>
  <c r="AF36" i="7" s="1"/>
  <c r="AA36" i="7" a="1"/>
  <c r="AA36" i="7" s="1"/>
  <c r="L36" i="7" a="1"/>
  <c r="L36" i="7" s="1"/>
  <c r="AN36" i="7" a="1"/>
  <c r="AN36" i="7" s="1"/>
  <c r="AD36" i="7" a="1"/>
  <c r="AD36" i="7" s="1"/>
  <c r="T36" i="7" a="1"/>
  <c r="T36" i="7" s="1"/>
  <c r="AM36" i="7" a="1"/>
  <c r="AM36" i="7" s="1"/>
  <c r="AC36" i="7" a="1"/>
  <c r="AC36" i="7" s="1"/>
  <c r="S36" i="7" a="1"/>
  <c r="S36" i="7" s="1"/>
  <c r="AE36" i="7" a="1"/>
  <c r="AE36" i="7" s="1"/>
  <c r="U36" i="7" a="1"/>
  <c r="U36" i="7" s="1"/>
  <c r="K36" i="7" a="1"/>
  <c r="K36" i="7" s="1"/>
  <c r="AL36" i="7" a="1"/>
  <c r="AL36" i="7" s="1"/>
  <c r="AB36" i="7" a="1"/>
  <c r="AB36" i="7" s="1"/>
  <c r="G17" i="8" l="1"/>
  <c r="G15" i="8" l="1"/>
  <c r="G16" i="8"/>
  <c r="G14" i="8"/>
  <c r="G11" i="8"/>
  <c r="G12" i="8"/>
  <c r="G10" i="8"/>
  <c r="C35" i="7" a="1"/>
  <c r="C35" i="7" s="1"/>
  <c r="G35" i="7"/>
  <c r="I55" i="7"/>
  <c r="I31" i="7"/>
  <c r="J31" i="7"/>
  <c r="C32" i="7" a="1"/>
  <c r="C32" i="7" s="1"/>
  <c r="G32" i="7"/>
  <c r="I32" i="7"/>
  <c r="J32" i="7"/>
  <c r="L32" i="7" s="1" a="1"/>
  <c r="L32" i="7" s="1"/>
  <c r="C33" i="7" a="1"/>
  <c r="C33" i="7" s="1"/>
  <c r="G33" i="7"/>
  <c r="I33" i="7"/>
  <c r="J33" i="7"/>
  <c r="AC33" i="7" s="1" a="1"/>
  <c r="AC33" i="7" s="1"/>
  <c r="C34" i="7" a="1"/>
  <c r="C34" i="7" s="1"/>
  <c r="G34" i="7"/>
  <c r="I34" i="7"/>
  <c r="J34" i="7"/>
  <c r="G8" i="8"/>
  <c r="G9" i="8"/>
  <c r="G7" i="8"/>
  <c r="C27" i="7" a="1"/>
  <c r="C27" i="7" s="1"/>
  <c r="F27" i="7"/>
  <c r="G27" i="7"/>
  <c r="I27" i="7"/>
  <c r="C28" i="7" a="1"/>
  <c r="C28" i="7" s="1"/>
  <c r="F28" i="7"/>
  <c r="G28" i="7"/>
  <c r="I28" i="7"/>
  <c r="C26" i="7" a="1"/>
  <c r="C26" i="7" s="1"/>
  <c r="F26" i="7"/>
  <c r="G26" i="7"/>
  <c r="I26" i="7"/>
  <c r="C29" i="7" a="1"/>
  <c r="C29" i="7" s="1"/>
  <c r="F29" i="7"/>
  <c r="G29" i="7"/>
  <c r="I29" i="7"/>
  <c r="C31" i="7" a="1"/>
  <c r="C31" i="7" s="1"/>
  <c r="F31" i="7"/>
  <c r="G31" i="7"/>
  <c r="C30" i="7" a="1"/>
  <c r="C30" i="7" s="1"/>
  <c r="F30" i="7"/>
  <c r="G30" i="7"/>
  <c r="I30" i="7"/>
  <c r="T35" i="7" l="1" a="1"/>
  <c r="T35" i="7" s="1"/>
  <c r="K35" i="7" a="1"/>
  <c r="K35" i="7" s="1"/>
  <c r="AK35" i="7" a="1"/>
  <c r="AK35" i="7" s="1"/>
  <c r="Q35" i="7" a="1"/>
  <c r="Q35" i="7" s="1"/>
  <c r="AL35" i="7" a="1"/>
  <c r="AL35" i="7" s="1"/>
  <c r="Y35" i="7" a="1"/>
  <c r="Y35" i="7" s="1"/>
  <c r="R35" i="7" a="1"/>
  <c r="R35" i="7" s="1"/>
  <c r="AN35" i="7" a="1"/>
  <c r="AN35" i="7" s="1"/>
  <c r="AI35" i="7" a="1"/>
  <c r="AI35" i="7" s="1"/>
  <c r="M35" i="7" a="1"/>
  <c r="M35" i="7" s="1"/>
  <c r="AE35" i="7" a="1"/>
  <c r="AE35" i="7" s="1"/>
  <c r="AM35" i="7" a="1"/>
  <c r="AM35" i="7" s="1"/>
  <c r="AH35" i="7" a="1"/>
  <c r="AH35" i="7" s="1"/>
  <c r="W35" i="7" a="1"/>
  <c r="W35" i="7" s="1"/>
  <c r="AD35" i="7" a="1"/>
  <c r="AD35" i="7" s="1"/>
  <c r="AG35" i="7" a="1"/>
  <c r="AG35" i="7" s="1"/>
  <c r="L35" i="7" a="1"/>
  <c r="L35" i="7" s="1"/>
  <c r="S35" i="7" a="1"/>
  <c r="S35" i="7" s="1"/>
  <c r="AB35" i="7" a="1"/>
  <c r="AB35" i="7" s="1"/>
  <c r="P35" i="7" a="1"/>
  <c r="P35" i="7" s="1"/>
  <c r="X35" i="7" a="1"/>
  <c r="X35" i="7" s="1"/>
  <c r="V35" i="7" a="1"/>
  <c r="V35" i="7" s="1"/>
  <c r="AC35" i="7" a="1"/>
  <c r="AC35" i="7" s="1"/>
  <c r="Z35" i="7" a="1"/>
  <c r="Z35" i="7" s="1"/>
  <c r="N35" i="7" a="1"/>
  <c r="N35" i="7" s="1"/>
  <c r="AJ35" i="7" a="1"/>
  <c r="AJ35" i="7" s="1"/>
  <c r="O35" i="7" a="1"/>
  <c r="O35" i="7" s="1"/>
  <c r="AF35" i="7" a="1"/>
  <c r="AF35" i="7" s="1"/>
  <c r="U35" i="7" a="1"/>
  <c r="U35" i="7" s="1"/>
  <c r="AA35" i="7" a="1"/>
  <c r="AA35" i="7" s="1"/>
  <c r="N31" i="7" a="1"/>
  <c r="N31" i="7" s="1"/>
  <c r="O31" i="7" a="1"/>
  <c r="O31" i="7" s="1"/>
  <c r="AJ31" i="7" a="1"/>
  <c r="AJ31" i="7" s="1"/>
  <c r="AK31" i="7" a="1"/>
  <c r="AK31" i="7" s="1"/>
  <c r="AA31" i="7" a="1"/>
  <c r="AA31" i="7" s="1"/>
  <c r="AI31" i="7" a="1"/>
  <c r="AI31" i="7" s="1"/>
  <c r="W31" i="7" a="1"/>
  <c r="W31" i="7" s="1"/>
  <c r="Q31" i="7" a="1"/>
  <c r="Q31" i="7" s="1"/>
  <c r="P31" i="7" a="1"/>
  <c r="P31" i="7" s="1"/>
  <c r="Z31" i="7" a="1"/>
  <c r="Z31" i="7" s="1"/>
  <c r="Y31" i="7" a="1"/>
  <c r="Y31" i="7" s="1"/>
  <c r="M31" i="7" a="1"/>
  <c r="M31" i="7" s="1"/>
  <c r="X31" i="7" a="1"/>
  <c r="X31" i="7" s="1"/>
  <c r="M32" i="7" a="1"/>
  <c r="M32" i="7" s="1"/>
  <c r="S32" i="7" a="1"/>
  <c r="S32" i="7" s="1"/>
  <c r="K32" i="7" a="1"/>
  <c r="K32" i="7" s="1"/>
  <c r="AL32" i="7" a="1"/>
  <c r="AL32" i="7" s="1"/>
  <c r="AA32" i="7" a="1"/>
  <c r="AA32" i="7" s="1"/>
  <c r="Z32" i="7" a="1"/>
  <c r="Z32" i="7" s="1"/>
  <c r="Y32" i="7" a="1"/>
  <c r="Y32" i="7" s="1"/>
  <c r="X32" i="7" a="1"/>
  <c r="X32" i="7" s="1"/>
  <c r="AH31" i="7" a="1"/>
  <c r="AH31" i="7" s="1"/>
  <c r="N32" i="7" a="1"/>
  <c r="N32" i="7" s="1"/>
  <c r="R31" i="7" a="1"/>
  <c r="R31" i="7" s="1"/>
  <c r="AG31" i="7" a="1"/>
  <c r="AG31" i="7" s="1"/>
  <c r="Y33" i="7" a="1"/>
  <c r="Y33" i="7" s="1"/>
  <c r="V32" i="7" a="1"/>
  <c r="V32" i="7" s="1"/>
  <c r="AF31" i="7" a="1"/>
  <c r="AF31" i="7" s="1"/>
  <c r="V31" i="7" a="1"/>
  <c r="V31" i="7" s="1"/>
  <c r="L31" i="7" a="1"/>
  <c r="L31" i="7" s="1"/>
  <c r="AI32" i="7" a="1"/>
  <c r="AI32" i="7" s="1"/>
  <c r="X33" i="7" a="1"/>
  <c r="X33" i="7" s="1"/>
  <c r="AH32" i="7" a="1"/>
  <c r="AH32" i="7" s="1"/>
  <c r="U32" i="7" a="1"/>
  <c r="U32" i="7" s="1"/>
  <c r="AE31" i="7" a="1"/>
  <c r="AE31" i="7" s="1"/>
  <c r="U31" i="7" a="1"/>
  <c r="U31" i="7" s="1"/>
  <c r="K31" i="7" a="1"/>
  <c r="K31" i="7" s="1"/>
  <c r="AA33" i="7" a="1"/>
  <c r="AA33" i="7" s="1"/>
  <c r="AG32" i="7" a="1"/>
  <c r="AG32" i="7" s="1"/>
  <c r="Q32" i="7" a="1"/>
  <c r="Q32" i="7" s="1"/>
  <c r="AN31" i="7" a="1"/>
  <c r="AN31" i="7" s="1"/>
  <c r="AD31" i="7" a="1"/>
  <c r="AD31" i="7" s="1"/>
  <c r="T31" i="7" a="1"/>
  <c r="T31" i="7" s="1"/>
  <c r="M33" i="7" a="1"/>
  <c r="M33" i="7" s="1"/>
  <c r="AF32" i="7" a="1"/>
  <c r="AF32" i="7" s="1"/>
  <c r="P32" i="7" a="1"/>
  <c r="P32" i="7" s="1"/>
  <c r="AM31" i="7" a="1"/>
  <c r="AM31" i="7" s="1"/>
  <c r="AC31" i="7" a="1"/>
  <c r="AC31" i="7" s="1"/>
  <c r="S31" i="7" a="1"/>
  <c r="S31" i="7" s="1"/>
  <c r="L33" i="7" a="1"/>
  <c r="L33" i="7" s="1"/>
  <c r="AM33" i="7" a="1"/>
  <c r="AM33" i="7" s="1"/>
  <c r="AK33" i="7" a="1"/>
  <c r="AK33" i="7" s="1"/>
  <c r="AK32" i="7" a="1"/>
  <c r="AK32" i="7" s="1"/>
  <c r="Z33" i="7" a="1"/>
  <c r="Z33" i="7" s="1"/>
  <c r="W32" i="7" a="1"/>
  <c r="W32" i="7" s="1"/>
  <c r="AJ32" i="7" a="1"/>
  <c r="AJ32" i="7" s="1"/>
  <c r="N33" i="7" a="1"/>
  <c r="N33" i="7" s="1"/>
  <c r="R32" i="7" a="1"/>
  <c r="R32" i="7" s="1"/>
  <c r="R34" i="7" a="1"/>
  <c r="R34" i="7" s="1"/>
  <c r="AE32" i="7" a="1"/>
  <c r="AE32" i="7" s="1"/>
  <c r="O32" i="7" a="1"/>
  <c r="O32" i="7" s="1"/>
  <c r="AL31" i="7" a="1"/>
  <c r="AL31" i="7" s="1"/>
  <c r="AB31" i="7" a="1"/>
  <c r="AB31" i="7" s="1"/>
  <c r="K33" i="7" a="1"/>
  <c r="K33" i="7" s="1"/>
  <c r="AB32" i="7" a="1"/>
  <c r="AB32" i="7" s="1"/>
  <c r="W33" i="7" a="1"/>
  <c r="W33" i="7" s="1"/>
  <c r="AG34" i="7" a="1"/>
  <c r="AG34" i="7" s="1"/>
  <c r="AJ33" i="7" a="1"/>
  <c r="AJ33" i="7" s="1"/>
  <c r="AA34" i="7" a="1"/>
  <c r="AA34" i="7" s="1"/>
  <c r="AH33" i="7" a="1"/>
  <c r="AH33" i="7" s="1"/>
  <c r="U33" i="7" a="1"/>
  <c r="U33" i="7" s="1"/>
  <c r="S33" i="7" a="1"/>
  <c r="S33" i="7" s="1"/>
  <c r="AI34" i="7" a="1"/>
  <c r="AI34" i="7" s="1"/>
  <c r="AI33" i="7" a="1"/>
  <c r="AI33" i="7" s="1"/>
  <c r="V33" i="7" a="1"/>
  <c r="V33" i="7" s="1"/>
  <c r="R33" i="7" a="1"/>
  <c r="R33" i="7" s="1"/>
  <c r="AF34" i="7" a="1"/>
  <c r="AF34" i="7" s="1"/>
  <c r="O34" i="7" a="1"/>
  <c r="O34" i="7" s="1"/>
  <c r="AG33" i="7" a="1"/>
  <c r="AG33" i="7" s="1"/>
  <c r="Q33" i="7" a="1"/>
  <c r="Q33" i="7" s="1"/>
  <c r="AN32" i="7" a="1"/>
  <c r="AN32" i="7" s="1"/>
  <c r="AD32" i="7" a="1"/>
  <c r="AD32" i="7" s="1"/>
  <c r="T32" i="7" a="1"/>
  <c r="T32" i="7" s="1"/>
  <c r="N34" i="7" a="1"/>
  <c r="N34" i="7" s="1"/>
  <c r="AF33" i="7" a="1"/>
  <c r="AF33" i="7" s="1"/>
  <c r="P33" i="7" a="1"/>
  <c r="P33" i="7" s="1"/>
  <c r="AM32" i="7" a="1"/>
  <c r="AM32" i="7" s="1"/>
  <c r="AC32" i="7" a="1"/>
  <c r="AC32" i="7" s="1"/>
  <c r="AH34" i="7" a="1"/>
  <c r="AH34" i="7" s="1"/>
  <c r="M34" i="7" a="1"/>
  <c r="M34" i="7" s="1"/>
  <c r="AE33" i="7" a="1"/>
  <c r="AE33" i="7" s="1"/>
  <c r="O33" i="7" a="1"/>
  <c r="O33" i="7" s="1"/>
  <c r="L34" i="7" a="1"/>
  <c r="L34" i="7" s="1"/>
  <c r="W34" i="7" a="1"/>
  <c r="W34" i="7" s="1"/>
  <c r="AN33" i="7" a="1"/>
  <c r="AN33" i="7" s="1"/>
  <c r="AD33" i="7" a="1"/>
  <c r="AD33" i="7" s="1"/>
  <c r="T33" i="7" a="1"/>
  <c r="T33" i="7" s="1"/>
  <c r="Z34" i="7" a="1"/>
  <c r="Z34" i="7" s="1"/>
  <c r="Y34" i="7" a="1"/>
  <c r="Y34" i="7" s="1"/>
  <c r="X34" i="7" a="1"/>
  <c r="X34" i="7" s="1"/>
  <c r="V34" i="7" a="1"/>
  <c r="V34" i="7" s="1"/>
  <c r="AK34" i="7" a="1"/>
  <c r="AK34" i="7" s="1"/>
  <c r="Q34" i="7" a="1"/>
  <c r="Q34" i="7" s="1"/>
  <c r="AL33" i="7" a="1"/>
  <c r="AL33" i="7" s="1"/>
  <c r="AB33" i="7" a="1"/>
  <c r="AB33" i="7" s="1"/>
  <c r="AJ34" i="7" a="1"/>
  <c r="AJ34" i="7" s="1"/>
  <c r="P34" i="7" a="1"/>
  <c r="P34" i="7" s="1"/>
  <c r="AE34" i="7" a="1"/>
  <c r="AE34" i="7" s="1"/>
  <c r="U34" i="7" a="1"/>
  <c r="U34" i="7" s="1"/>
  <c r="K34" i="7" a="1"/>
  <c r="K34" i="7" s="1"/>
  <c r="AN34" i="7" a="1"/>
  <c r="AN34" i="7" s="1"/>
  <c r="AM34" i="7" a="1"/>
  <c r="AM34" i="7" s="1"/>
  <c r="AC34" i="7" a="1"/>
  <c r="AC34" i="7" s="1"/>
  <c r="S34" i="7" a="1"/>
  <c r="S34" i="7" s="1"/>
  <c r="AD34" i="7" a="1"/>
  <c r="AD34" i="7" s="1"/>
  <c r="T34" i="7" a="1"/>
  <c r="T34" i="7" s="1"/>
  <c r="AL34" i="7" a="1"/>
  <c r="AL34" i="7" s="1"/>
  <c r="AB34" i="7" a="1"/>
  <c r="AB34" i="7" s="1"/>
  <c r="I25" i="7"/>
  <c r="G25" i="7"/>
  <c r="C25" i="7" a="1"/>
  <c r="C25" i="7" s="1"/>
  <c r="J25" i="7"/>
  <c r="R25" i="7" l="1" a="1"/>
  <c r="R25" i="7" s="1"/>
  <c r="AM25" i="7" a="1"/>
  <c r="AM25" i="7" s="1"/>
  <c r="AC25" i="7" a="1"/>
  <c r="AC25" i="7" s="1"/>
  <c r="S25" i="7" a="1"/>
  <c r="S25" i="7" s="1"/>
  <c r="AK25" i="7" a="1"/>
  <c r="AK25" i="7" s="1"/>
  <c r="AA25" i="7" a="1"/>
  <c r="AA25" i="7" s="1"/>
  <c r="Q25" i="7" a="1"/>
  <c r="Q25" i="7" s="1"/>
  <c r="AJ25" i="7" a="1"/>
  <c r="AJ25" i="7" s="1"/>
  <c r="Z25" i="7" a="1"/>
  <c r="Z25" i="7" s="1"/>
  <c r="P25" i="7" a="1"/>
  <c r="P25" i="7" s="1"/>
  <c r="AI25" i="7" a="1"/>
  <c r="AI25" i="7" s="1"/>
  <c r="Y25" i="7" a="1"/>
  <c r="Y25" i="7" s="1"/>
  <c r="O25" i="7" a="1"/>
  <c r="O25" i="7" s="1"/>
  <c r="AH25" i="7" a="1"/>
  <c r="AH25" i="7" s="1"/>
  <c r="X25" i="7" a="1"/>
  <c r="X25" i="7" s="1"/>
  <c r="N25" i="7" a="1"/>
  <c r="N25" i="7" s="1"/>
  <c r="AG25" i="7" a="1"/>
  <c r="AG25" i="7" s="1"/>
  <c r="W25" i="7" a="1"/>
  <c r="W25" i="7" s="1"/>
  <c r="M25" i="7" a="1"/>
  <c r="M25" i="7" s="1"/>
  <c r="AF25" i="7" a="1"/>
  <c r="AF25" i="7" s="1"/>
  <c r="V25" i="7" a="1"/>
  <c r="V25" i="7" s="1"/>
  <c r="L25" i="7" a="1"/>
  <c r="L25" i="7" s="1"/>
  <c r="AE25" i="7" a="1"/>
  <c r="AE25" i="7" s="1"/>
  <c r="U25" i="7" a="1"/>
  <c r="U25" i="7" s="1"/>
  <c r="K25" i="7" a="1"/>
  <c r="K25" i="7" s="1"/>
  <c r="AN25" i="7" a="1"/>
  <c r="AN25" i="7" s="1"/>
  <c r="AD25" i="7" a="1"/>
  <c r="AD25" i="7" s="1"/>
  <c r="T25" i="7" a="1"/>
  <c r="T25" i="7" s="1"/>
  <c r="AL25" i="7" a="1"/>
  <c r="AL25" i="7" s="1"/>
  <c r="AB25" i="7" a="1"/>
  <c r="AB25" i="7" s="1"/>
  <c r="E12" i="2" l="1"/>
  <c r="C24" i="7" a="1"/>
  <c r="C24" i="7" s="1"/>
  <c r="G24" i="7"/>
  <c r="I24" i="7"/>
  <c r="J24" i="7"/>
  <c r="G22" i="7"/>
  <c r="G21" i="7"/>
  <c r="G20" i="7"/>
  <c r="G19" i="7"/>
  <c r="G18" i="7"/>
  <c r="F18" i="7"/>
  <c r="C20" i="7" a="1"/>
  <c r="C20" i="7" s="1"/>
  <c r="I20" i="7"/>
  <c r="J20" i="7"/>
  <c r="C21" i="7" a="1"/>
  <c r="C21" i="7" s="1"/>
  <c r="I21" i="7"/>
  <c r="J21" i="7"/>
  <c r="C22" i="7" a="1"/>
  <c r="C22" i="7" s="1"/>
  <c r="I22" i="7"/>
  <c r="J22" i="7"/>
  <c r="K22" i="7" s="1" a="1"/>
  <c r="K22" i="7" s="1"/>
  <c r="C18" i="7" a="1"/>
  <c r="C18" i="7" s="1"/>
  <c r="I18" i="7"/>
  <c r="J18" i="7"/>
  <c r="C19" i="7" a="1"/>
  <c r="C19" i="7" s="1"/>
  <c r="I19" i="7"/>
  <c r="J19" i="7"/>
  <c r="C23" i="7" a="1"/>
  <c r="C23" i="7" s="1"/>
  <c r="G23" i="7"/>
  <c r="I23" i="7"/>
  <c r="J23" i="7"/>
  <c r="G15" i="7"/>
  <c r="G16" i="7"/>
  <c r="G17" i="7"/>
  <c r="C15" i="7" a="1"/>
  <c r="C15" i="7" s="1"/>
  <c r="F15" i="7"/>
  <c r="I15" i="7"/>
  <c r="J15" i="7"/>
  <c r="C16" i="7" a="1"/>
  <c r="C16" i="7" s="1"/>
  <c r="F16" i="7"/>
  <c r="I16" i="7"/>
  <c r="J16" i="7"/>
  <c r="C17" i="7" a="1"/>
  <c r="C17" i="7" s="1"/>
  <c r="F17" i="7"/>
  <c r="I17" i="7"/>
  <c r="J17" i="7"/>
  <c r="E11" i="2"/>
  <c r="E10" i="2"/>
  <c r="E7" i="2"/>
  <c r="E8" i="2"/>
  <c r="E9" i="2"/>
  <c r="K21" i="7" l="1" a="1"/>
  <c r="K21" i="7" s="1"/>
  <c r="K16" i="7" a="1"/>
  <c r="K16" i="7" s="1"/>
  <c r="K24" i="7" a="1"/>
  <c r="K24" i="7" s="1"/>
  <c r="J55" i="7"/>
  <c r="J28" i="7"/>
  <c r="J26" i="7"/>
  <c r="J30" i="7"/>
  <c r="J29" i="7"/>
  <c r="J27" i="7"/>
  <c r="K18" i="7" a="1"/>
  <c r="K18" i="7" s="1"/>
  <c r="K15" i="7" a="1"/>
  <c r="K15" i="7" s="1"/>
  <c r="K19" i="7" a="1"/>
  <c r="K19" i="7" s="1"/>
  <c r="K23" i="7" a="1"/>
  <c r="K23" i="7" s="1"/>
  <c r="K20" i="7" a="1"/>
  <c r="K20" i="7" s="1"/>
  <c r="K17" i="7" a="1"/>
  <c r="K17" i="7" s="1"/>
  <c r="AM24" i="7" a="1"/>
  <c r="AM24" i="7" s="1"/>
  <c r="AN24" i="7" a="1"/>
  <c r="AN24" i="7" s="1"/>
  <c r="X24" i="7" a="1"/>
  <c r="X24" i="7" s="1"/>
  <c r="AK24" i="7" a="1"/>
  <c r="AK24" i="7" s="1"/>
  <c r="AJ24" i="7" a="1"/>
  <c r="AJ24" i="7" s="1"/>
  <c r="Y24" i="7" a="1"/>
  <c r="Y24" i="7" s="1"/>
  <c r="Z24" i="7" a="1"/>
  <c r="Z24" i="7" s="1"/>
  <c r="W24" i="7" a="1"/>
  <c r="W24" i="7" s="1"/>
  <c r="N24" i="7" a="1"/>
  <c r="N24" i="7" s="1"/>
  <c r="M24" i="7" a="1"/>
  <c r="M24" i="7" s="1"/>
  <c r="AI24" i="7" a="1"/>
  <c r="AI24" i="7" s="1"/>
  <c r="L24" i="7" a="1"/>
  <c r="L24" i="7" s="1"/>
  <c r="AF24" i="7" a="1"/>
  <c r="AF24" i="7" s="1"/>
  <c r="P24" i="7" a="1"/>
  <c r="P24" i="7" s="1"/>
  <c r="AE24" i="7" a="1"/>
  <c r="AE24" i="7" s="1"/>
  <c r="Q24" i="7" a="1"/>
  <c r="Q24" i="7" s="1"/>
  <c r="AC24" i="7" a="1"/>
  <c r="AC24" i="7" s="1"/>
  <c r="AH24" i="7" a="1"/>
  <c r="AH24" i="7" s="1"/>
  <c r="V24" i="7" a="1"/>
  <c r="V24" i="7" s="1"/>
  <c r="AA24" i="7" a="1"/>
  <c r="AA24" i="7" s="1"/>
  <c r="O24" i="7" a="1"/>
  <c r="O24" i="7" s="1"/>
  <c r="AG24" i="7" a="1"/>
  <c r="AG24" i="7" s="1"/>
  <c r="U24" i="7" a="1"/>
  <c r="U24" i="7" s="1"/>
  <c r="R24" i="7" a="1"/>
  <c r="R24" i="7" s="1"/>
  <c r="T24" i="7" a="1"/>
  <c r="T24" i="7" s="1"/>
  <c r="S24" i="7" a="1"/>
  <c r="S24" i="7" s="1"/>
  <c r="AD24" i="7" a="1"/>
  <c r="AD24" i="7" s="1"/>
  <c r="AL24" i="7" a="1"/>
  <c r="AL24" i="7" s="1"/>
  <c r="AB24" i="7" a="1"/>
  <c r="AB24" i="7" s="1"/>
  <c r="AA20" i="7" a="1"/>
  <c r="AA20" i="7" s="1"/>
  <c r="L18" i="7" a="1"/>
  <c r="L18" i="7" s="1"/>
  <c r="R18" i="7" a="1"/>
  <c r="R18" i="7" s="1"/>
  <c r="R21" i="7" a="1"/>
  <c r="R21" i="7" s="1"/>
  <c r="AE20" i="7" a="1"/>
  <c r="AE20" i="7" s="1"/>
  <c r="W20" i="7" a="1"/>
  <c r="W20" i="7" s="1"/>
  <c r="V20" i="7" a="1"/>
  <c r="V20" i="7" s="1"/>
  <c r="AK20" i="7" a="1"/>
  <c r="AK20" i="7" s="1"/>
  <c r="O20" i="7" a="1"/>
  <c r="O20" i="7" s="1"/>
  <c r="AJ20" i="7" a="1"/>
  <c r="AJ20" i="7" s="1"/>
  <c r="L22" i="7" a="1"/>
  <c r="L22" i="7" s="1"/>
  <c r="Y20" i="7" a="1"/>
  <c r="Y20" i="7" s="1"/>
  <c r="Z20" i="7" a="1"/>
  <c r="Z20" i="7" s="1"/>
  <c r="U20" i="7" a="1"/>
  <c r="U20" i="7" s="1"/>
  <c r="Q20" i="7" a="1"/>
  <c r="Q20" i="7" s="1"/>
  <c r="P20" i="7" a="1"/>
  <c r="P20" i="7" s="1"/>
  <c r="M20" i="7" a="1"/>
  <c r="M20" i="7" s="1"/>
  <c r="L20" i="7" a="1"/>
  <c r="L20" i="7" s="1"/>
  <c r="AI20" i="7" a="1"/>
  <c r="AI20" i="7" s="1"/>
  <c r="AG20" i="7" a="1"/>
  <c r="AG20" i="7" s="1"/>
  <c r="R20" i="7" a="1"/>
  <c r="R20" i="7" s="1"/>
  <c r="AF20" i="7" a="1"/>
  <c r="AF20" i="7" s="1"/>
  <c r="O18" i="7" a="1"/>
  <c r="O18" i="7" s="1"/>
  <c r="M18" i="7" a="1"/>
  <c r="M18" i="7" s="1"/>
  <c r="AH20" i="7" a="1"/>
  <c r="AH20" i="7" s="1"/>
  <c r="X20" i="7" a="1"/>
  <c r="X20" i="7" s="1"/>
  <c r="N20" i="7" a="1"/>
  <c r="N20" i="7" s="1"/>
  <c r="AA21" i="7" a="1"/>
  <c r="AA21" i="7" s="1"/>
  <c r="M22" i="7" a="1"/>
  <c r="M22" i="7" s="1"/>
  <c r="AN20" i="7" a="1"/>
  <c r="AN20" i="7" s="1"/>
  <c r="T20" i="7" a="1"/>
  <c r="T20" i="7" s="1"/>
  <c r="N21" i="7" a="1"/>
  <c r="N21" i="7" s="1"/>
  <c r="R22" i="7" a="1"/>
  <c r="R22" i="7" s="1"/>
  <c r="M21" i="7" a="1"/>
  <c r="M21" i="7" s="1"/>
  <c r="AE21" i="7" a="1"/>
  <c r="AE21" i="7" s="1"/>
  <c r="Z21" i="7" a="1"/>
  <c r="Z21" i="7" s="1"/>
  <c r="Y21" i="7" a="1"/>
  <c r="Y21" i="7" s="1"/>
  <c r="AD20" i="7" a="1"/>
  <c r="AD20" i="7" s="1"/>
  <c r="AM20" i="7" a="1"/>
  <c r="AM20" i="7" s="1"/>
  <c r="AC20" i="7" a="1"/>
  <c r="AC20" i="7" s="1"/>
  <c r="S20" i="7" a="1"/>
  <c r="S20" i="7" s="1"/>
  <c r="AL20" i="7" a="1"/>
  <c r="AL20" i="7" s="1"/>
  <c r="AB20" i="7" a="1"/>
  <c r="AB20" i="7" s="1"/>
  <c r="L21" i="7" a="1"/>
  <c r="L21" i="7" s="1"/>
  <c r="X21" i="7" a="1"/>
  <c r="X21" i="7" s="1"/>
  <c r="AJ21" i="7" a="1"/>
  <c r="AJ21" i="7" s="1"/>
  <c r="U21" i="7" a="1"/>
  <c r="U21" i="7" s="1"/>
  <c r="AI21" i="7" a="1"/>
  <c r="AI21" i="7" s="1"/>
  <c r="Q21" i="7" a="1"/>
  <c r="Q21" i="7" s="1"/>
  <c r="AH21" i="7" a="1"/>
  <c r="AH21" i="7" s="1"/>
  <c r="P21" i="7" a="1"/>
  <c r="P21" i="7" s="1"/>
  <c r="AK21" i="7" a="1"/>
  <c r="AK21" i="7" s="1"/>
  <c r="W21" i="7" a="1"/>
  <c r="W21" i="7" s="1"/>
  <c r="V21" i="7" a="1"/>
  <c r="V21" i="7" s="1"/>
  <c r="AG21" i="7" a="1"/>
  <c r="AG21" i="7" s="1"/>
  <c r="O21" i="7" a="1"/>
  <c r="O21" i="7" s="1"/>
  <c r="AF21" i="7" a="1"/>
  <c r="AF21" i="7" s="1"/>
  <c r="AH22" i="7" a="1"/>
  <c r="AH22" i="7" s="1"/>
  <c r="AG22" i="7" a="1"/>
  <c r="AG22" i="7" s="1"/>
  <c r="AF22" i="7" a="1"/>
  <c r="AF22" i="7" s="1"/>
  <c r="AN21" i="7" a="1"/>
  <c r="AN21" i="7" s="1"/>
  <c r="AD21" i="7" a="1"/>
  <c r="AD21" i="7" s="1"/>
  <c r="T21" i="7" a="1"/>
  <c r="T21" i="7" s="1"/>
  <c r="AA22" i="7" a="1"/>
  <c r="AA22" i="7" s="1"/>
  <c r="O22" i="7" a="1"/>
  <c r="O22" i="7" s="1"/>
  <c r="AM21" i="7" a="1"/>
  <c r="AM21" i="7" s="1"/>
  <c r="AC21" i="7" a="1"/>
  <c r="AC21" i="7" s="1"/>
  <c r="S21" i="7" a="1"/>
  <c r="S21" i="7" s="1"/>
  <c r="L19" i="7" a="1"/>
  <c r="L19" i="7" s="1"/>
  <c r="N22" i="7" a="1"/>
  <c r="N22" i="7" s="1"/>
  <c r="AL21" i="7" a="1"/>
  <c r="AL21" i="7" s="1"/>
  <c r="AB21" i="7" a="1"/>
  <c r="AB21" i="7" s="1"/>
  <c r="Z22" i="7" a="1"/>
  <c r="Z22" i="7" s="1"/>
  <c r="Y22" i="7" a="1"/>
  <c r="Y22" i="7" s="1"/>
  <c r="AJ22" i="7" a="1"/>
  <c r="AJ22" i="7" s="1"/>
  <c r="Q22" i="7" a="1"/>
  <c r="Q22" i="7" s="1"/>
  <c r="W22" i="7" a="1"/>
  <c r="W22" i="7" s="1"/>
  <c r="X22" i="7" a="1"/>
  <c r="X22" i="7" s="1"/>
  <c r="AK22" i="7" a="1"/>
  <c r="AK22" i="7" s="1"/>
  <c r="V22" i="7" a="1"/>
  <c r="V22" i="7" s="1"/>
  <c r="AI22" i="7" a="1"/>
  <c r="AI22" i="7" s="1"/>
  <c r="P22" i="7" a="1"/>
  <c r="P22" i="7" s="1"/>
  <c r="AE22" i="7" a="1"/>
  <c r="AE22" i="7" s="1"/>
  <c r="U22" i="7" a="1"/>
  <c r="U22" i="7" s="1"/>
  <c r="AN22" i="7" a="1"/>
  <c r="AN22" i="7" s="1"/>
  <c r="AD22" i="7" a="1"/>
  <c r="AD22" i="7" s="1"/>
  <c r="T22" i="7" a="1"/>
  <c r="T22" i="7" s="1"/>
  <c r="AM22" i="7" a="1"/>
  <c r="AM22" i="7" s="1"/>
  <c r="AC22" i="7" a="1"/>
  <c r="AC22" i="7" s="1"/>
  <c r="S22" i="7" a="1"/>
  <c r="S22" i="7" s="1"/>
  <c r="R19" i="7" a="1"/>
  <c r="R19" i="7" s="1"/>
  <c r="AL22" i="7" a="1"/>
  <c r="AL22" i="7" s="1"/>
  <c r="AB22" i="7" a="1"/>
  <c r="AB22" i="7" s="1"/>
  <c r="AE18" i="7" a="1"/>
  <c r="AE18" i="7" s="1"/>
  <c r="AA18" i="7" a="1"/>
  <c r="AA18" i="7" s="1"/>
  <c r="X19" i="7" a="1"/>
  <c r="X19" i="7" s="1"/>
  <c r="N18" i="7" a="1"/>
  <c r="N18" i="7" s="1"/>
  <c r="N19" i="7" a="1"/>
  <c r="N19" i="7" s="1"/>
  <c r="AG18" i="7" a="1"/>
  <c r="AG18" i="7" s="1"/>
  <c r="M19" i="7" a="1"/>
  <c r="M19" i="7" s="1"/>
  <c r="AF18" i="7" a="1"/>
  <c r="AF18" i="7" s="1"/>
  <c r="AJ19" i="7" a="1"/>
  <c r="AJ19" i="7" s="1"/>
  <c r="W18" i="7" a="1"/>
  <c r="W18" i="7" s="1"/>
  <c r="AA19" i="7" a="1"/>
  <c r="AA19" i="7" s="1"/>
  <c r="AK18" i="7" a="1"/>
  <c r="AK18" i="7" s="1"/>
  <c r="AK19" i="7" a="1"/>
  <c r="AK19" i="7" s="1"/>
  <c r="X18" i="7" a="1"/>
  <c r="X18" i="7" s="1"/>
  <c r="Z18" i="7" a="1"/>
  <c r="Z18" i="7" s="1"/>
  <c r="V18" i="7" a="1"/>
  <c r="V18" i="7" s="1"/>
  <c r="Y18" i="7" a="1"/>
  <c r="Y18" i="7" s="1"/>
  <c r="AN19" i="7" a="1"/>
  <c r="AN19" i="7" s="1"/>
  <c r="Z19" i="7" a="1"/>
  <c r="Z19" i="7" s="1"/>
  <c r="AJ18" i="7" a="1"/>
  <c r="AJ18" i="7" s="1"/>
  <c r="Q18" i="7" a="1"/>
  <c r="Q18" i="7" s="1"/>
  <c r="AI18" i="7" a="1"/>
  <c r="AI18" i="7" s="1"/>
  <c r="M23" i="7" a="1"/>
  <c r="M23" i="7" s="1"/>
  <c r="Y19" i="7" a="1"/>
  <c r="Y19" i="7" s="1"/>
  <c r="P18" i="7" a="1"/>
  <c r="P18" i="7" s="1"/>
  <c r="AH18" i="7" a="1"/>
  <c r="AH18" i="7" s="1"/>
  <c r="W19" i="7" a="1"/>
  <c r="W19" i="7" s="1"/>
  <c r="AI19" i="7" a="1"/>
  <c r="AI19" i="7" s="1"/>
  <c r="V19" i="7" a="1"/>
  <c r="V19" i="7" s="1"/>
  <c r="S19" i="7" a="1"/>
  <c r="S19" i="7" s="1"/>
  <c r="AH19" i="7" a="1"/>
  <c r="AH19" i="7" s="1"/>
  <c r="U18" i="7" a="1"/>
  <c r="U18" i="7" s="1"/>
  <c r="AG19" i="7" a="1"/>
  <c r="AG19" i="7" s="1"/>
  <c r="T19" i="7" a="1"/>
  <c r="T19" i="7" s="1"/>
  <c r="Q19" i="7" a="1"/>
  <c r="Q19" i="7" s="1"/>
  <c r="AN18" i="7" a="1"/>
  <c r="AN18" i="7" s="1"/>
  <c r="AD18" i="7" a="1"/>
  <c r="AD18" i="7" s="1"/>
  <c r="T18" i="7" a="1"/>
  <c r="T18" i="7" s="1"/>
  <c r="AF19" i="7" a="1"/>
  <c r="AF19" i="7" s="1"/>
  <c r="P19" i="7" a="1"/>
  <c r="P19" i="7" s="1"/>
  <c r="AM18" i="7" a="1"/>
  <c r="AM18" i="7" s="1"/>
  <c r="AC18" i="7" a="1"/>
  <c r="AC18" i="7" s="1"/>
  <c r="S18" i="7" a="1"/>
  <c r="S18" i="7" s="1"/>
  <c r="L23" i="7" a="1"/>
  <c r="L23" i="7" s="1"/>
  <c r="U19" i="7" a="1"/>
  <c r="U19" i="7" s="1"/>
  <c r="AE19" i="7" a="1"/>
  <c r="AE19" i="7" s="1"/>
  <c r="AD19" i="7" a="1"/>
  <c r="AD19" i="7" s="1"/>
  <c r="O19" i="7" a="1"/>
  <c r="O19" i="7" s="1"/>
  <c r="AL18" i="7" a="1"/>
  <c r="AL18" i="7" s="1"/>
  <c r="AB18" i="7" a="1"/>
  <c r="AB18" i="7" s="1"/>
  <c r="AC19" i="7" a="1"/>
  <c r="AC19" i="7" s="1"/>
  <c r="AG23" i="7" a="1"/>
  <c r="AG23" i="7" s="1"/>
  <c r="AF23" i="7" a="1"/>
  <c r="AF23" i="7" s="1"/>
  <c r="AA23" i="7" a="1"/>
  <c r="AA23" i="7" s="1"/>
  <c r="O23" i="7" a="1"/>
  <c r="O23" i="7" s="1"/>
  <c r="N23" i="7" a="1"/>
  <c r="N23" i="7" s="1"/>
  <c r="AI23" i="7" a="1"/>
  <c r="AI23" i="7" s="1"/>
  <c r="AH23" i="7" a="1"/>
  <c r="AH23" i="7" s="1"/>
  <c r="R23" i="7" a="1"/>
  <c r="R23" i="7" s="1"/>
  <c r="AM19" i="7" a="1"/>
  <c r="AM19" i="7" s="1"/>
  <c r="AL19" i="7" a="1"/>
  <c r="AL19" i="7" s="1"/>
  <c r="AB19" i="7" a="1"/>
  <c r="AB19" i="7" s="1"/>
  <c r="Z23" i="7" a="1"/>
  <c r="Z23" i="7" s="1"/>
  <c r="Y23" i="7" a="1"/>
  <c r="Y23" i="7" s="1"/>
  <c r="X23" i="7" a="1"/>
  <c r="X23" i="7" s="1"/>
  <c r="V23" i="7" a="1"/>
  <c r="V23" i="7" s="1"/>
  <c r="AK23" i="7" a="1"/>
  <c r="AK23" i="7" s="1"/>
  <c r="Q23" i="7" a="1"/>
  <c r="Q23" i="7" s="1"/>
  <c r="AJ23" i="7" a="1"/>
  <c r="AJ23" i="7" s="1"/>
  <c r="P23" i="7" a="1"/>
  <c r="P23" i="7" s="1"/>
  <c r="W23" i="7" a="1"/>
  <c r="W23" i="7" s="1"/>
  <c r="AE23" i="7" a="1"/>
  <c r="AE23" i="7" s="1"/>
  <c r="U23" i="7" a="1"/>
  <c r="U23" i="7" s="1"/>
  <c r="AN23" i="7" a="1"/>
  <c r="AN23" i="7" s="1"/>
  <c r="AD23" i="7" a="1"/>
  <c r="AD23" i="7" s="1"/>
  <c r="T23" i="7" a="1"/>
  <c r="T23" i="7" s="1"/>
  <c r="AM23" i="7" a="1"/>
  <c r="AM23" i="7" s="1"/>
  <c r="AC23" i="7" a="1"/>
  <c r="AC23" i="7" s="1"/>
  <c r="S23" i="7" a="1"/>
  <c r="S23" i="7" s="1"/>
  <c r="AL23" i="7" a="1"/>
  <c r="AL23" i="7" s="1"/>
  <c r="AB23" i="7" a="1"/>
  <c r="AB23" i="7" s="1"/>
  <c r="Z15" i="7" a="1"/>
  <c r="Z15" i="7" s="1"/>
  <c r="M16" i="7" a="1"/>
  <c r="M16" i="7" s="1"/>
  <c r="AG16" i="7" a="1"/>
  <c r="AG16" i="7" s="1"/>
  <c r="AH16" i="7" a="1"/>
  <c r="AH16" i="7" s="1"/>
  <c r="R16" i="7" a="1"/>
  <c r="R16" i="7" s="1"/>
  <c r="AK15" i="7" a="1"/>
  <c r="AK15" i="7" s="1"/>
  <c r="W15" i="7" a="1"/>
  <c r="W15" i="7" s="1"/>
  <c r="Y15" i="7" a="1"/>
  <c r="Y15" i="7" s="1"/>
  <c r="M15" i="7" a="1"/>
  <c r="M15" i="7" s="1"/>
  <c r="V15" i="7" a="1"/>
  <c r="V15" i="7" s="1"/>
  <c r="AJ15" i="7" a="1"/>
  <c r="AJ15" i="7" s="1"/>
  <c r="U15" i="7" a="1"/>
  <c r="U15" i="7" s="1"/>
  <c r="AH15" i="7" a="1"/>
  <c r="AH15" i="7" s="1"/>
  <c r="AI15" i="7" a="1"/>
  <c r="AI15" i="7" s="1"/>
  <c r="Q15" i="7" a="1"/>
  <c r="Q15" i="7" s="1"/>
  <c r="P15" i="7" a="1"/>
  <c r="P15" i="7" s="1"/>
  <c r="AG15" i="7" a="1"/>
  <c r="AG15" i="7" s="1"/>
  <c r="O15" i="7" a="1"/>
  <c r="O15" i="7" s="1"/>
  <c r="AF15" i="7" a="1"/>
  <c r="AF15" i="7" s="1"/>
  <c r="N15" i="7" a="1"/>
  <c r="N15" i="7" s="1"/>
  <c r="AE15" i="7" a="1"/>
  <c r="AE15" i="7" s="1"/>
  <c r="AA15" i="7" a="1"/>
  <c r="AA15" i="7" s="1"/>
  <c r="L15" i="7" a="1"/>
  <c r="L15" i="7" s="1"/>
  <c r="R15" i="7" a="1"/>
  <c r="R15" i="7" s="1"/>
  <c r="X15" i="7" a="1"/>
  <c r="X15" i="7" s="1"/>
  <c r="P16" i="7" a="1"/>
  <c r="P16" i="7" s="1"/>
  <c r="AK16" i="7" a="1"/>
  <c r="AK16" i="7" s="1"/>
  <c r="O16" i="7" a="1"/>
  <c r="O16" i="7" s="1"/>
  <c r="AJ16" i="7" a="1"/>
  <c r="AJ16" i="7" s="1"/>
  <c r="N16" i="7" a="1"/>
  <c r="N16" i="7" s="1"/>
  <c r="AI16" i="7" a="1"/>
  <c r="AI16" i="7" s="1"/>
  <c r="AF16" i="7" a="1"/>
  <c r="AF16" i="7" s="1"/>
  <c r="AA16" i="7" a="1"/>
  <c r="AA16" i="7" s="1"/>
  <c r="Z16" i="7" a="1"/>
  <c r="Z16" i="7" s="1"/>
  <c r="Y16" i="7" a="1"/>
  <c r="Y16" i="7" s="1"/>
  <c r="AN15" i="7" a="1"/>
  <c r="AN15" i="7" s="1"/>
  <c r="AD15" i="7" a="1"/>
  <c r="AD15" i="7" s="1"/>
  <c r="T15" i="7" a="1"/>
  <c r="T15" i="7" s="1"/>
  <c r="X16" i="7" a="1"/>
  <c r="X16" i="7" s="1"/>
  <c r="R17" i="7" a="1"/>
  <c r="R17" i="7" s="1"/>
  <c r="W16" i="7" a="1"/>
  <c r="W16" i="7" s="1"/>
  <c r="AM15" i="7" a="1"/>
  <c r="AM15" i="7" s="1"/>
  <c r="AC15" i="7" a="1"/>
  <c r="AC15" i="7" s="1"/>
  <c r="S15" i="7" a="1"/>
  <c r="S15" i="7" s="1"/>
  <c r="V16" i="7" a="1"/>
  <c r="V16" i="7" s="1"/>
  <c r="AL15" i="7" a="1"/>
  <c r="AL15" i="7" s="1"/>
  <c r="AB15" i="7" a="1"/>
  <c r="AB15" i="7" s="1"/>
  <c r="Q16" i="7" a="1"/>
  <c r="Q16" i="7" s="1"/>
  <c r="L16" i="7" a="1"/>
  <c r="L16" i="7" s="1"/>
  <c r="AE16" i="7" a="1"/>
  <c r="AE16" i="7" s="1"/>
  <c r="U16" i="7" a="1"/>
  <c r="U16" i="7" s="1"/>
  <c r="AN16" i="7" a="1"/>
  <c r="AN16" i="7" s="1"/>
  <c r="AD16" i="7" a="1"/>
  <c r="AD16" i="7" s="1"/>
  <c r="T16" i="7" a="1"/>
  <c r="T16" i="7" s="1"/>
  <c r="AM16" i="7" a="1"/>
  <c r="AM16" i="7" s="1"/>
  <c r="AC16" i="7" a="1"/>
  <c r="AC16" i="7" s="1"/>
  <c r="S16" i="7" a="1"/>
  <c r="S16" i="7" s="1"/>
  <c r="AL16" i="7" a="1"/>
  <c r="AL16" i="7" s="1"/>
  <c r="AB16" i="7" a="1"/>
  <c r="AB16" i="7" s="1"/>
  <c r="AN17" i="7" a="1"/>
  <c r="AN17" i="7" s="1"/>
  <c r="AD17" i="7" a="1"/>
  <c r="AD17" i="7" s="1"/>
  <c r="T17" i="7" a="1"/>
  <c r="T17" i="7" s="1"/>
  <c r="AM17" i="7" a="1"/>
  <c r="AM17" i="7" s="1"/>
  <c r="AC17" i="7" a="1"/>
  <c r="AC17" i="7" s="1"/>
  <c r="S17" i="7" a="1"/>
  <c r="S17" i="7" s="1"/>
  <c r="AK17" i="7" a="1"/>
  <c r="AK17" i="7" s="1"/>
  <c r="AA17" i="7" a="1"/>
  <c r="AA17" i="7" s="1"/>
  <c r="Q17" i="7" a="1"/>
  <c r="Q17" i="7" s="1"/>
  <c r="AJ17" i="7" a="1"/>
  <c r="AJ17" i="7" s="1"/>
  <c r="Z17" i="7" a="1"/>
  <c r="Z17" i="7" s="1"/>
  <c r="P17" i="7" a="1"/>
  <c r="P17" i="7" s="1"/>
  <c r="AI17" i="7" a="1"/>
  <c r="AI17" i="7" s="1"/>
  <c r="Y17" i="7" a="1"/>
  <c r="Y17" i="7" s="1"/>
  <c r="O17" i="7" a="1"/>
  <c r="O17" i="7" s="1"/>
  <c r="AH17" i="7" a="1"/>
  <c r="AH17" i="7" s="1"/>
  <c r="X17" i="7" a="1"/>
  <c r="X17" i="7" s="1"/>
  <c r="N17" i="7" a="1"/>
  <c r="N17" i="7" s="1"/>
  <c r="AG17" i="7" a="1"/>
  <c r="AG17" i="7" s="1"/>
  <c r="W17" i="7" a="1"/>
  <c r="W17" i="7" s="1"/>
  <c r="M17" i="7" a="1"/>
  <c r="M17" i="7" s="1"/>
  <c r="AF17" i="7" a="1"/>
  <c r="AF17" i="7" s="1"/>
  <c r="V17" i="7" a="1"/>
  <c r="V17" i="7" s="1"/>
  <c r="L17" i="7" a="1"/>
  <c r="L17" i="7" s="1"/>
  <c r="AE17" i="7" a="1"/>
  <c r="AE17" i="7" s="1"/>
  <c r="U17" i="7" a="1"/>
  <c r="U17" i="7" s="1"/>
  <c r="AL17" i="7" a="1"/>
  <c r="AL17" i="7" s="1"/>
  <c r="AB17" i="7" a="1"/>
  <c r="AB17" i="7" s="1"/>
  <c r="B5" i="7"/>
  <c r="G14" i="7"/>
  <c r="G13" i="7"/>
  <c r="F14" i="7"/>
  <c r="F13" i="7"/>
  <c r="B3" i="5"/>
  <c r="X2" i="3" s="1" a="1"/>
  <c r="X2" i="3" s="1"/>
  <c r="AI5" i="2"/>
  <c r="AH5" i="2"/>
  <c r="AG5" i="2"/>
  <c r="AF5" i="2"/>
  <c r="AE5" i="2"/>
  <c r="AD5" i="2"/>
  <c r="AC5" i="2"/>
  <c r="AA5" i="2"/>
  <c r="Z5" i="2"/>
  <c r="Y5" i="2"/>
  <c r="X5" i="2"/>
  <c r="W5" i="2"/>
  <c r="V5" i="2"/>
  <c r="U5" i="2"/>
  <c r="T5" i="2"/>
  <c r="R5" i="2"/>
  <c r="Q5" i="2"/>
  <c r="P5" i="2"/>
  <c r="O5" i="2"/>
  <c r="N5" i="2"/>
  <c r="M5" i="2"/>
  <c r="L5" i="2"/>
  <c r="K5" i="2"/>
  <c r="J5" i="2"/>
  <c r="I5" i="2"/>
  <c r="H5" i="2"/>
  <c r="G5" i="2"/>
  <c r="F5" i="2"/>
  <c r="S5" i="2"/>
  <c r="AF27" i="7" l="1" a="1"/>
  <c r="AF27" i="7" s="1"/>
  <c r="L27" i="7" a="1"/>
  <c r="L27" i="7" s="1"/>
  <c r="N27" i="7" a="1"/>
  <c r="N27" i="7" s="1"/>
  <c r="AM27" i="7" a="1"/>
  <c r="AM27" i="7" s="1"/>
  <c r="AB27" i="7" a="1"/>
  <c r="AB27" i="7" s="1"/>
  <c r="AD27" i="7" a="1"/>
  <c r="AD27" i="7" s="1"/>
  <c r="P27" i="7" a="1"/>
  <c r="P27" i="7" s="1"/>
  <c r="Q27" i="7" a="1"/>
  <c r="Q27" i="7" s="1"/>
  <c r="AK27" i="7" a="1"/>
  <c r="AK27" i="7" s="1"/>
  <c r="O27" i="7" a="1"/>
  <c r="O27" i="7" s="1"/>
  <c r="W27" i="7" a="1"/>
  <c r="W27" i="7" s="1"/>
  <c r="AC27" i="7" a="1"/>
  <c r="AC27" i="7" s="1"/>
  <c r="Z27" i="7" a="1"/>
  <c r="Z27" i="7" s="1"/>
  <c r="X27" i="7" a="1"/>
  <c r="X27" i="7" s="1"/>
  <c r="AA27" i="7" a="1"/>
  <c r="AA27" i="7" s="1"/>
  <c r="AN27" i="7" a="1"/>
  <c r="AN27" i="7" s="1"/>
  <c r="AL27" i="7" a="1"/>
  <c r="AL27" i="7" s="1"/>
  <c r="AI27" i="7" a="1"/>
  <c r="AI27" i="7" s="1"/>
  <c r="M27" i="7" a="1"/>
  <c r="M27" i="7" s="1"/>
  <c r="Y27" i="7" a="1"/>
  <c r="Y27" i="7" s="1"/>
  <c r="R27" i="7" a="1"/>
  <c r="R27" i="7" s="1"/>
  <c r="AJ27" i="7" a="1"/>
  <c r="AJ27" i="7" s="1"/>
  <c r="AE27" i="7" a="1"/>
  <c r="AE27" i="7" s="1"/>
  <c r="V27" i="7" a="1"/>
  <c r="V27" i="7" s="1"/>
  <c r="K27" i="7" a="1"/>
  <c r="K27" i="7" s="1"/>
  <c r="AG27" i="7" a="1"/>
  <c r="AG27" i="7" s="1"/>
  <c r="T27" i="7" a="1"/>
  <c r="T27" i="7" s="1"/>
  <c r="U27" i="7" a="1"/>
  <c r="U27" i="7" s="1"/>
  <c r="S27" i="7" a="1"/>
  <c r="S27" i="7" s="1"/>
  <c r="AH27" i="7" a="1"/>
  <c r="AH27" i="7" s="1"/>
  <c r="M29" i="7" a="1"/>
  <c r="M29" i="7" s="1"/>
  <c r="AI29" i="7" a="1"/>
  <c r="AI29" i="7" s="1"/>
  <c r="AD29" i="7" a="1"/>
  <c r="AD29" i="7" s="1"/>
  <c r="AE29" i="7" a="1"/>
  <c r="AE29" i="7" s="1"/>
  <c r="T29" i="7" a="1"/>
  <c r="T29" i="7" s="1"/>
  <c r="AJ29" i="7" a="1"/>
  <c r="AJ29" i="7" s="1"/>
  <c r="AF29" i="7" a="1"/>
  <c r="AF29" i="7" s="1"/>
  <c r="Y29" i="7" a="1"/>
  <c r="Y29" i="7" s="1"/>
  <c r="AM29" i="7" a="1"/>
  <c r="AM29" i="7" s="1"/>
  <c r="AA29" i="7" a="1"/>
  <c r="AA29" i="7" s="1"/>
  <c r="AG29" i="7" a="1"/>
  <c r="AG29" i="7" s="1"/>
  <c r="K29" i="7" a="1"/>
  <c r="K29" i="7" s="1"/>
  <c r="P29" i="7" a="1"/>
  <c r="P29" i="7" s="1"/>
  <c r="Z29" i="7" a="1"/>
  <c r="Z29" i="7" s="1"/>
  <c r="AL29" i="7" a="1"/>
  <c r="AL29" i="7" s="1"/>
  <c r="W29" i="7" a="1"/>
  <c r="W29" i="7" s="1"/>
  <c r="S29" i="7" a="1"/>
  <c r="S29" i="7" s="1"/>
  <c r="X29" i="7" a="1"/>
  <c r="X29" i="7" s="1"/>
  <c r="AB29" i="7" a="1"/>
  <c r="AB29" i="7" s="1"/>
  <c r="N29" i="7" a="1"/>
  <c r="N29" i="7" s="1"/>
  <c r="AC29" i="7" a="1"/>
  <c r="AC29" i="7" s="1"/>
  <c r="AH29" i="7" a="1"/>
  <c r="AH29" i="7" s="1"/>
  <c r="AK29" i="7" a="1"/>
  <c r="AK29" i="7" s="1"/>
  <c r="O29" i="7" a="1"/>
  <c r="O29" i="7" s="1"/>
  <c r="L29" i="7" a="1"/>
  <c r="L29" i="7" s="1"/>
  <c r="Q29" i="7" a="1"/>
  <c r="Q29" i="7" s="1"/>
  <c r="V29" i="7" a="1"/>
  <c r="V29" i="7" s="1"/>
  <c r="R29" i="7" a="1"/>
  <c r="R29" i="7" s="1"/>
  <c r="U29" i="7" a="1"/>
  <c r="U29" i="7" s="1"/>
  <c r="AN29" i="7" a="1"/>
  <c r="AN29" i="7" s="1"/>
  <c r="AM30" i="7" a="1"/>
  <c r="AM30" i="7" s="1"/>
  <c r="AC30" i="7" a="1"/>
  <c r="AC30" i="7" s="1"/>
  <c r="AE30" i="7" a="1"/>
  <c r="AE30" i="7" s="1"/>
  <c r="K30" i="7" a="1"/>
  <c r="K30" i="7" s="1"/>
  <c r="AK30" i="7" a="1"/>
  <c r="AK30" i="7" s="1"/>
  <c r="R30" i="7" a="1"/>
  <c r="R30" i="7" s="1"/>
  <c r="S30" i="7" a="1"/>
  <c r="S30" i="7" s="1"/>
  <c r="P30" i="7" a="1"/>
  <c r="P30" i="7" s="1"/>
  <c r="W30" i="7" a="1"/>
  <c r="W30" i="7" s="1"/>
  <c r="T30" i="7" a="1"/>
  <c r="T30" i="7" s="1"/>
  <c r="M30" i="7" a="1"/>
  <c r="M30" i="7" s="1"/>
  <c r="Q30" i="7" a="1"/>
  <c r="Q30" i="7" s="1"/>
  <c r="AI30" i="7" a="1"/>
  <c r="AI30" i="7" s="1"/>
  <c r="O30" i="7" a="1"/>
  <c r="O30" i="7" s="1"/>
  <c r="Z30" i="7" a="1"/>
  <c r="Z30" i="7" s="1"/>
  <c r="AN30" i="7" a="1"/>
  <c r="AN30" i="7" s="1"/>
  <c r="X30" i="7" a="1"/>
  <c r="X30" i="7" s="1"/>
  <c r="AF30" i="7" a="1"/>
  <c r="AF30" i="7" s="1"/>
  <c r="AH30" i="7" a="1"/>
  <c r="AH30" i="7" s="1"/>
  <c r="AJ30" i="7" a="1"/>
  <c r="AJ30" i="7" s="1"/>
  <c r="N30" i="7" a="1"/>
  <c r="N30" i="7" s="1"/>
  <c r="AA30" i="7" a="1"/>
  <c r="AA30" i="7" s="1"/>
  <c r="AD30" i="7" a="1"/>
  <c r="AD30" i="7" s="1"/>
  <c r="AL30" i="7" a="1"/>
  <c r="AL30" i="7" s="1"/>
  <c r="L30" i="7" a="1"/>
  <c r="L30" i="7" s="1"/>
  <c r="AG30" i="7" a="1"/>
  <c r="AG30" i="7" s="1"/>
  <c r="V30" i="7" a="1"/>
  <c r="V30" i="7" s="1"/>
  <c r="U30" i="7" a="1"/>
  <c r="U30" i="7" s="1"/>
  <c r="AB30" i="7" a="1"/>
  <c r="AB30" i="7" s="1"/>
  <c r="Y30" i="7" a="1"/>
  <c r="Y30" i="7" s="1"/>
  <c r="W26" i="7" a="1"/>
  <c r="W26" i="7" s="1"/>
  <c r="AB26" i="7" a="1"/>
  <c r="AB26" i="7" s="1"/>
  <c r="O26" i="7" a="1"/>
  <c r="O26" i="7" s="1"/>
  <c r="L26" i="7" a="1"/>
  <c r="L26" i="7" s="1"/>
  <c r="AN26" i="7" a="1"/>
  <c r="AN26" i="7" s="1"/>
  <c r="X26" i="7" a="1"/>
  <c r="X26" i="7" s="1"/>
  <c r="AL26" i="7" a="1"/>
  <c r="AL26" i="7" s="1"/>
  <c r="R26" i="7" a="1"/>
  <c r="R26" i="7" s="1"/>
  <c r="AF26" i="7" a="1"/>
  <c r="AF26" i="7" s="1"/>
  <c r="S26" i="7" a="1"/>
  <c r="S26" i="7" s="1"/>
  <c r="U26" i="7" a="1"/>
  <c r="U26" i="7" s="1"/>
  <c r="Q26" i="7" a="1"/>
  <c r="Q26" i="7" s="1"/>
  <c r="AJ26" i="7" a="1"/>
  <c r="AJ26" i="7" s="1"/>
  <c r="AA26" i="7" a="1"/>
  <c r="AA26" i="7" s="1"/>
  <c r="AC26" i="7" a="1"/>
  <c r="AC26" i="7" s="1"/>
  <c r="AI26" i="7" a="1"/>
  <c r="AI26" i="7" s="1"/>
  <c r="AE26" i="7" a="1"/>
  <c r="AE26" i="7" s="1"/>
  <c r="AH26" i="7" a="1"/>
  <c r="AH26" i="7" s="1"/>
  <c r="N26" i="7" a="1"/>
  <c r="N26" i="7" s="1"/>
  <c r="M26" i="7" a="1"/>
  <c r="M26" i="7" s="1"/>
  <c r="V26" i="7" a="1"/>
  <c r="V26" i="7" s="1"/>
  <c r="AM26" i="7" a="1"/>
  <c r="AM26" i="7" s="1"/>
  <c r="AK26" i="7" a="1"/>
  <c r="AK26" i="7" s="1"/>
  <c r="Z26" i="7" a="1"/>
  <c r="Z26" i="7" s="1"/>
  <c r="P26" i="7" a="1"/>
  <c r="P26" i="7" s="1"/>
  <c r="Y26" i="7" a="1"/>
  <c r="Y26" i="7" s="1"/>
  <c r="K26" i="7" a="1"/>
  <c r="K26" i="7" s="1"/>
  <c r="AD26" i="7" a="1"/>
  <c r="AD26" i="7" s="1"/>
  <c r="AG26" i="7" a="1"/>
  <c r="AG26" i="7" s="1"/>
  <c r="T26" i="7" a="1"/>
  <c r="T26" i="7" s="1"/>
  <c r="AD28" i="7" a="1"/>
  <c r="AD28" i="7" s="1"/>
  <c r="W28" i="7" a="1"/>
  <c r="W28" i="7" s="1"/>
  <c r="AN28" i="7" a="1"/>
  <c r="AN28" i="7" s="1"/>
  <c r="AK28" i="7" a="1"/>
  <c r="AK28" i="7" s="1"/>
  <c r="O28" i="7" a="1"/>
  <c r="O28" i="7" s="1"/>
  <c r="V28" i="7" a="1"/>
  <c r="V28" i="7" s="1"/>
  <c r="R28" i="7" a="1"/>
  <c r="R28" i="7" s="1"/>
  <c r="AA28" i="7" a="1"/>
  <c r="AA28" i="7" s="1"/>
  <c r="U28" i="7" a="1"/>
  <c r="U28" i="7" s="1"/>
  <c r="T28" i="7" a="1"/>
  <c r="T28" i="7" s="1"/>
  <c r="AL28" i="7" a="1"/>
  <c r="AL28" i="7" s="1"/>
  <c r="M28" i="7" a="1"/>
  <c r="M28" i="7" s="1"/>
  <c r="AE28" i="7" a="1"/>
  <c r="AE28" i="7" s="1"/>
  <c r="AI28" i="7" a="1"/>
  <c r="AI28" i="7" s="1"/>
  <c r="AB28" i="7" a="1"/>
  <c r="AB28" i="7" s="1"/>
  <c r="AM28" i="7" a="1"/>
  <c r="AM28" i="7" s="1"/>
  <c r="L28" i="7" a="1"/>
  <c r="L28" i="7" s="1"/>
  <c r="Q28" i="7" a="1"/>
  <c r="Q28" i="7" s="1"/>
  <c r="Y28" i="7" a="1"/>
  <c r="Y28" i="7" s="1"/>
  <c r="Z28" i="7" a="1"/>
  <c r="Z28" i="7" s="1"/>
  <c r="AF28" i="7" a="1"/>
  <c r="AF28" i="7" s="1"/>
  <c r="X28" i="7" a="1"/>
  <c r="X28" i="7" s="1"/>
  <c r="AG28" i="7" a="1"/>
  <c r="AG28" i="7" s="1"/>
  <c r="K28" i="7" a="1"/>
  <c r="K28" i="7" s="1"/>
  <c r="N28" i="7" a="1"/>
  <c r="N28" i="7" s="1"/>
  <c r="AC28" i="7" a="1"/>
  <c r="AC28" i="7" s="1"/>
  <c r="S28" i="7" a="1"/>
  <c r="S28" i="7" s="1"/>
  <c r="P28" i="7" a="1"/>
  <c r="P28" i="7" s="1"/>
  <c r="AJ28" i="7" a="1"/>
  <c r="AJ28" i="7" s="1"/>
  <c r="AH28" i="7" a="1"/>
  <c r="AH28" i="7" s="1"/>
  <c r="M55" i="7" a="1"/>
  <c r="M55" i="7" s="1"/>
  <c r="L55" i="7" a="1"/>
  <c r="L55" i="7" s="1"/>
  <c r="AG55" i="7" a="1"/>
  <c r="AG55" i="7" s="1"/>
  <c r="AI55" i="7" a="1"/>
  <c r="AI55" i="7" s="1"/>
  <c r="Q55" i="7" a="1"/>
  <c r="Q55" i="7" s="1"/>
  <c r="AF55" i="7" a="1"/>
  <c r="AF55" i="7" s="1"/>
  <c r="AD55" i="7" a="1"/>
  <c r="AD55" i="7" s="1"/>
  <c r="AA55" i="7" a="1"/>
  <c r="AA55" i="7" s="1"/>
  <c r="AK55" i="7" a="1"/>
  <c r="AK55" i="7" s="1"/>
  <c r="AE55" i="7" a="1"/>
  <c r="AE55" i="7" s="1"/>
  <c r="V55" i="7" a="1"/>
  <c r="V55" i="7" s="1"/>
  <c r="AN55" i="7" a="1"/>
  <c r="AN55" i="7" s="1"/>
  <c r="AH55" i="7" a="1"/>
  <c r="AH55" i="7" s="1"/>
  <c r="AC55" i="7" a="1"/>
  <c r="AC55" i="7" s="1"/>
  <c r="X55" i="7" a="1"/>
  <c r="X55" i="7" s="1"/>
  <c r="O55" i="7" a="1"/>
  <c r="O55" i="7" s="1"/>
  <c r="K55" i="7" a="1"/>
  <c r="K55" i="7" s="1"/>
  <c r="P55" i="7" a="1"/>
  <c r="P55" i="7" s="1"/>
  <c r="T55" i="7" a="1"/>
  <c r="T55" i="7" s="1"/>
  <c r="N55" i="7" a="1"/>
  <c r="N55" i="7" s="1"/>
  <c r="AM55" i="7" a="1"/>
  <c r="AM55" i="7" s="1"/>
  <c r="R55" i="7" a="1"/>
  <c r="R55" i="7" s="1"/>
  <c r="Y55" i="7" a="1"/>
  <c r="Y55" i="7" s="1"/>
  <c r="S55" i="7" a="1"/>
  <c r="S55" i="7" s="1"/>
  <c r="AJ55" i="7" a="1"/>
  <c r="AJ55" i="7" s="1"/>
  <c r="AL55" i="7" a="1"/>
  <c r="AL55" i="7" s="1"/>
  <c r="Z55" i="7" a="1"/>
  <c r="Z55" i="7" s="1"/>
  <c r="AB55" i="7" a="1"/>
  <c r="AB55" i="7" s="1"/>
  <c r="U55" i="7" a="1"/>
  <c r="U55" i="7" s="1"/>
  <c r="W55" i="7" a="1"/>
  <c r="W55" i="7" s="1"/>
  <c r="B4" i="7"/>
  <c r="D4" i="2"/>
  <c r="D5" i="2" s="1"/>
  <c r="AN9" i="7"/>
  <c r="AL9" i="7"/>
  <c r="AK9" i="7"/>
  <c r="AI9" i="7"/>
  <c r="AH9" i="7"/>
  <c r="AF9" i="7"/>
  <c r="AE9" i="7"/>
  <c r="AD9" i="7"/>
  <c r="AG9" i="7"/>
  <c r="AJ9" i="7"/>
  <c r="AM9" i="7"/>
  <c r="AI4" i="2"/>
  <c r="AH4" i="2"/>
  <c r="AG4" i="2"/>
  <c r="AF4" i="2"/>
  <c r="AE4" i="2"/>
  <c r="AD4" i="2"/>
  <c r="AC4" i="2"/>
  <c r="AB4" i="2"/>
  <c r="AB5" i="2" s="1"/>
  <c r="AA4" i="2"/>
  <c r="Z4" i="2"/>
  <c r="Y4" i="2"/>
  <c r="B5" i="2"/>
  <c r="X4" i="2"/>
  <c r="W4" i="2"/>
  <c r="V4" i="2"/>
  <c r="U4" i="2"/>
  <c r="T4" i="2"/>
  <c r="S4" i="2"/>
  <c r="R4" i="2"/>
  <c r="Q4" i="2"/>
  <c r="P4" i="2"/>
  <c r="O4" i="2"/>
  <c r="N4" i="2"/>
  <c r="M4" i="2"/>
  <c r="L4" i="2"/>
  <c r="K4" i="2"/>
  <c r="J4" i="2"/>
  <c r="I4" i="2"/>
  <c r="H4" i="2"/>
  <c r="G4" i="2"/>
  <c r="F4" i="2"/>
  <c r="C14" i="7" l="1" a="1"/>
  <c r="C14" i="7" s="1"/>
  <c r="C13" i="7" a="1"/>
  <c r="C13" i="7" s="1"/>
  <c r="C4" i="2" l="1"/>
  <c r="C5" i="2" s="1"/>
  <c r="P4" i="3" a="1"/>
  <c r="P4" i="3" s="1"/>
  <c r="P5" i="3" a="1"/>
  <c r="P5" i="3" s="1"/>
  <c r="P6" i="3" a="1"/>
  <c r="P6" i="3" s="1"/>
  <c r="P7" i="3" a="1"/>
  <c r="P7" i="3" s="1"/>
  <c r="P8" i="3" a="1"/>
  <c r="P8" i="3" s="1"/>
  <c r="P9" i="3" a="1"/>
  <c r="P9" i="3" s="1"/>
  <c r="P10" i="3" a="1"/>
  <c r="P10" i="3" s="1"/>
  <c r="P11" i="3" a="1"/>
  <c r="P11" i="3" s="1"/>
  <c r="P12" i="3" a="1"/>
  <c r="P12" i="3" s="1"/>
  <c r="P13" i="3" a="1"/>
  <c r="P13" i="3" s="1"/>
  <c r="P14" i="3" a="1"/>
  <c r="P14" i="3" s="1"/>
  <c r="P15" i="3" a="1"/>
  <c r="P15" i="3" s="1"/>
  <c r="P16" i="3" a="1"/>
  <c r="P16" i="3" s="1"/>
  <c r="P17" i="3" a="1"/>
  <c r="P17" i="3" s="1"/>
  <c r="P18" i="3" a="1"/>
  <c r="P18" i="3" s="1"/>
  <c r="P19" i="3" a="1"/>
  <c r="P19" i="3" s="1"/>
  <c r="P20" i="3" a="1"/>
  <c r="P20" i="3" s="1"/>
  <c r="P21" i="3" a="1"/>
  <c r="P21" i="3" s="1"/>
  <c r="P22" i="3" a="1"/>
  <c r="P22" i="3" s="1"/>
  <c r="P23" i="3" a="1"/>
  <c r="P23" i="3" s="1"/>
  <c r="P24" i="3" a="1"/>
  <c r="P24" i="3" s="1"/>
  <c r="P25" i="3" a="1"/>
  <c r="P25" i="3" s="1"/>
  <c r="P26" i="3" a="1"/>
  <c r="P26" i="3" s="1"/>
  <c r="P27" i="3" a="1"/>
  <c r="P27" i="3" s="1"/>
  <c r="P28" i="3" a="1"/>
  <c r="P28" i="3" s="1"/>
  <c r="P29" i="3" a="1"/>
  <c r="P29" i="3" s="1"/>
  <c r="P30" i="3" a="1"/>
  <c r="P30" i="3" s="1"/>
  <c r="P31" i="3" a="1"/>
  <c r="P31" i="3" s="1"/>
  <c r="P32" i="3" a="1"/>
  <c r="P32" i="3" s="1"/>
  <c r="P33" i="3" a="1"/>
  <c r="P33" i="3" s="1"/>
  <c r="P34" i="3" a="1"/>
  <c r="P34" i="3" s="1"/>
  <c r="P35" i="3" a="1"/>
  <c r="P35" i="3" s="1"/>
  <c r="P36" i="3" a="1"/>
  <c r="P36" i="3" s="1"/>
  <c r="P37" i="3" a="1"/>
  <c r="P37" i="3" s="1"/>
  <c r="P38" i="3" a="1"/>
  <c r="P38" i="3" s="1"/>
  <c r="P39" i="3" a="1"/>
  <c r="P39" i="3" s="1"/>
  <c r="P40" i="3" a="1"/>
  <c r="P40" i="3" s="1"/>
  <c r="P41" i="3" a="1"/>
  <c r="P41" i="3" s="1"/>
  <c r="P42" i="3" a="1"/>
  <c r="P42" i="3" s="1"/>
  <c r="P43" i="3" a="1"/>
  <c r="P43" i="3" s="1"/>
  <c r="P44" i="3" a="1"/>
  <c r="P44" i="3" s="1"/>
  <c r="P45" i="3" a="1"/>
  <c r="P45" i="3" s="1"/>
  <c r="P46" i="3" a="1"/>
  <c r="P46" i="3" s="1"/>
  <c r="P47" i="3" a="1"/>
  <c r="P47" i="3" s="1"/>
  <c r="P48" i="3" a="1"/>
  <c r="P48" i="3" s="1"/>
  <c r="P49" i="3" a="1"/>
  <c r="P49" i="3" s="1"/>
  <c r="P50" i="3" a="1"/>
  <c r="P50" i="3" s="1"/>
  <c r="P51" i="3" a="1"/>
  <c r="P51" i="3" s="1"/>
  <c r="P52" i="3" a="1"/>
  <c r="P52" i="3" s="1"/>
  <c r="P53" i="3" a="1"/>
  <c r="P53" i="3" s="1"/>
  <c r="P54" i="3" a="1"/>
  <c r="P54" i="3" s="1"/>
  <c r="P55" i="3" a="1"/>
  <c r="P55" i="3" s="1"/>
  <c r="P56" i="3" a="1"/>
  <c r="P56" i="3" s="1"/>
  <c r="P57" i="3" a="1"/>
  <c r="P57" i="3" s="1"/>
  <c r="P58" i="3" a="1"/>
  <c r="P58" i="3" s="1"/>
  <c r="P59" i="3" a="1"/>
  <c r="P59" i="3" s="1"/>
  <c r="P60" i="3" a="1"/>
  <c r="P60" i="3" s="1"/>
  <c r="P61" i="3" a="1"/>
  <c r="P61" i="3" s="1"/>
  <c r="P62" i="3" a="1"/>
  <c r="P62" i="3" s="1"/>
  <c r="P63" i="3" a="1"/>
  <c r="P63" i="3" s="1"/>
  <c r="P64" i="3" a="1"/>
  <c r="P64" i="3" s="1"/>
  <c r="P65" i="3" a="1"/>
  <c r="P65" i="3" s="1"/>
  <c r="P66" i="3" a="1"/>
  <c r="P66" i="3" s="1"/>
  <c r="P67" i="3" a="1"/>
  <c r="P67" i="3" s="1"/>
  <c r="P68" i="3" a="1"/>
  <c r="P68" i="3" s="1"/>
  <c r="P69" i="3" a="1"/>
  <c r="P69" i="3" s="1"/>
  <c r="P70" i="3" a="1"/>
  <c r="P70" i="3" s="1"/>
  <c r="P71" i="3" a="1"/>
  <c r="P71" i="3" s="1"/>
  <c r="P72" i="3" a="1"/>
  <c r="P72" i="3" s="1"/>
  <c r="P73" i="3" a="1"/>
  <c r="P73" i="3" s="1"/>
  <c r="P74" i="3" a="1"/>
  <c r="P74" i="3" s="1"/>
  <c r="P75" i="3" a="1"/>
  <c r="P75" i="3" s="1"/>
  <c r="P76" i="3" a="1"/>
  <c r="P76" i="3" s="1"/>
  <c r="P77" i="3" a="1"/>
  <c r="P77" i="3" s="1"/>
  <c r="P78" i="3" a="1"/>
  <c r="P78" i="3" s="1"/>
  <c r="P79" i="3" a="1"/>
  <c r="P79" i="3" s="1"/>
  <c r="P80" i="3" a="1"/>
  <c r="P80" i="3" s="1"/>
  <c r="P81" i="3" a="1"/>
  <c r="P81" i="3" s="1"/>
  <c r="P82" i="3" a="1"/>
  <c r="P82" i="3" s="1"/>
  <c r="P83" i="3" a="1"/>
  <c r="P83" i="3" s="1"/>
  <c r="P84" i="3" a="1"/>
  <c r="P84" i="3" s="1"/>
  <c r="P85" i="3" a="1"/>
  <c r="P85" i="3" s="1"/>
  <c r="P86" i="3" a="1"/>
  <c r="P86" i="3" s="1"/>
  <c r="P87" i="3" a="1"/>
  <c r="P87" i="3" s="1"/>
  <c r="P88" i="3" a="1"/>
  <c r="P88" i="3" s="1"/>
  <c r="P89" i="3" a="1"/>
  <c r="P89" i="3" s="1"/>
  <c r="P90" i="3" a="1"/>
  <c r="P90" i="3" s="1"/>
  <c r="P91" i="3" a="1"/>
  <c r="P91" i="3" s="1"/>
  <c r="P92" i="3" a="1"/>
  <c r="P92" i="3" s="1"/>
  <c r="P93" i="3" a="1"/>
  <c r="P93" i="3" s="1"/>
  <c r="P94" i="3" a="1"/>
  <c r="P94" i="3" s="1"/>
  <c r="P95" i="3" a="1"/>
  <c r="P95" i="3" s="1"/>
  <c r="P96" i="3" a="1"/>
  <c r="P96" i="3" s="1"/>
  <c r="P97" i="3" a="1"/>
  <c r="P97" i="3" s="1"/>
  <c r="P98" i="3" a="1"/>
  <c r="P98" i="3" s="1"/>
  <c r="P99" i="3" a="1"/>
  <c r="P99" i="3" s="1"/>
  <c r="P100" i="3" a="1"/>
  <c r="P100" i="3" s="1"/>
  <c r="P101" i="3" a="1"/>
  <c r="P101" i="3" s="1"/>
  <c r="P102" i="3" a="1"/>
  <c r="P102" i="3" s="1"/>
  <c r="P103" i="3" a="1"/>
  <c r="P103" i="3" s="1"/>
  <c r="P104" i="3" a="1"/>
  <c r="P104" i="3" s="1"/>
  <c r="P105" i="3" a="1"/>
  <c r="P105" i="3" s="1"/>
  <c r="P106" i="3" a="1"/>
  <c r="P106" i="3" s="1"/>
  <c r="P107" i="3" a="1"/>
  <c r="P107" i="3" s="1"/>
  <c r="P108" i="3" a="1"/>
  <c r="P108" i="3" s="1"/>
  <c r="P109" i="3" a="1"/>
  <c r="P109" i="3" s="1"/>
  <c r="P110" i="3" a="1"/>
  <c r="P110" i="3" s="1"/>
  <c r="P111" i="3" a="1"/>
  <c r="P111" i="3" s="1"/>
  <c r="P112" i="3" a="1"/>
  <c r="P112" i="3" s="1"/>
  <c r="P113" i="3" a="1"/>
  <c r="P113" i="3" s="1"/>
  <c r="P114" i="3" a="1"/>
  <c r="P114" i="3" s="1"/>
  <c r="P115" i="3" a="1"/>
  <c r="P115" i="3" s="1"/>
  <c r="P116" i="3" a="1"/>
  <c r="P116" i="3" s="1"/>
  <c r="P117" i="3" a="1"/>
  <c r="P117" i="3" s="1"/>
  <c r="P118" i="3" a="1"/>
  <c r="P118" i="3" s="1"/>
  <c r="P119" i="3" a="1"/>
  <c r="P119" i="3" s="1"/>
  <c r="P120" i="3" a="1"/>
  <c r="P120" i="3" s="1"/>
  <c r="P121" i="3" a="1"/>
  <c r="P121" i="3" s="1"/>
  <c r="P122" i="3" a="1"/>
  <c r="P122" i="3" s="1"/>
  <c r="P123" i="3" a="1"/>
  <c r="P123" i="3" s="1"/>
  <c r="P124" i="3" a="1"/>
  <c r="P124" i="3" s="1"/>
  <c r="P125" i="3" a="1"/>
  <c r="P125" i="3" s="1"/>
  <c r="P126" i="3" a="1"/>
  <c r="P126" i="3" s="1"/>
  <c r="P127" i="3" a="1"/>
  <c r="P127" i="3" s="1"/>
  <c r="P128" i="3" a="1"/>
  <c r="P128" i="3" s="1"/>
  <c r="P129" i="3" a="1"/>
  <c r="P129" i="3" s="1"/>
  <c r="P130" i="3" a="1"/>
  <c r="P130" i="3" s="1"/>
  <c r="P131" i="3" a="1"/>
  <c r="P131" i="3" s="1"/>
  <c r="P132" i="3" a="1"/>
  <c r="P132" i="3" s="1"/>
  <c r="P133" i="3" a="1"/>
  <c r="P133" i="3" s="1"/>
  <c r="P134" i="3" a="1"/>
  <c r="P134" i="3" s="1"/>
  <c r="P135" i="3" a="1"/>
  <c r="P135" i="3" s="1"/>
  <c r="P136" i="3" a="1"/>
  <c r="P136" i="3" s="1"/>
  <c r="P137" i="3" a="1"/>
  <c r="P137" i="3" s="1"/>
  <c r="P138" i="3" a="1"/>
  <c r="P138" i="3" s="1"/>
  <c r="P139" i="3" a="1"/>
  <c r="P139" i="3" s="1"/>
  <c r="P140" i="3" a="1"/>
  <c r="P140" i="3" s="1"/>
  <c r="P141" i="3" a="1"/>
  <c r="P141" i="3" s="1"/>
  <c r="P142" i="3" a="1"/>
  <c r="P142" i="3" s="1"/>
  <c r="P143" i="3" a="1"/>
  <c r="P143" i="3" s="1"/>
  <c r="P144" i="3" a="1"/>
  <c r="P144" i="3" s="1"/>
  <c r="P145" i="3" a="1"/>
  <c r="P145" i="3" s="1"/>
  <c r="P146" i="3" a="1"/>
  <c r="P146" i="3" s="1"/>
  <c r="P147" i="3" a="1"/>
  <c r="P147" i="3" s="1"/>
  <c r="P148" i="3" a="1"/>
  <c r="P148" i="3" s="1"/>
  <c r="P149" i="3" a="1"/>
  <c r="P149" i="3" s="1"/>
  <c r="P150" i="3" a="1"/>
  <c r="P150" i="3" s="1"/>
  <c r="P151" i="3" a="1"/>
  <c r="P151" i="3" s="1"/>
  <c r="P152" i="3" a="1"/>
  <c r="P152" i="3" s="1"/>
  <c r="P153" i="3" a="1"/>
  <c r="P153" i="3" s="1"/>
  <c r="P154" i="3" a="1"/>
  <c r="P154" i="3" s="1"/>
  <c r="P155" i="3" a="1"/>
  <c r="P155" i="3" s="1"/>
  <c r="P156" i="3" a="1"/>
  <c r="P156" i="3" s="1"/>
  <c r="P157" i="3" a="1"/>
  <c r="P157" i="3" s="1"/>
  <c r="P158" i="3" a="1"/>
  <c r="P158" i="3" s="1"/>
  <c r="P159" i="3" a="1"/>
  <c r="P159" i="3" s="1"/>
  <c r="P160" i="3" a="1"/>
  <c r="P160" i="3" s="1"/>
  <c r="P161" i="3" a="1"/>
  <c r="P161" i="3" s="1"/>
  <c r="P162" i="3" a="1"/>
  <c r="P162" i="3" s="1"/>
  <c r="P163" i="3" a="1"/>
  <c r="P163" i="3" s="1"/>
  <c r="P164" i="3" a="1"/>
  <c r="P164" i="3" s="1"/>
  <c r="P165" i="3" a="1"/>
  <c r="P165" i="3" s="1"/>
  <c r="P166" i="3" a="1"/>
  <c r="P166" i="3" s="1"/>
  <c r="P167" i="3" a="1"/>
  <c r="P167" i="3" s="1"/>
  <c r="P168" i="3" a="1"/>
  <c r="P168" i="3" s="1"/>
  <c r="P169" i="3" a="1"/>
  <c r="P169" i="3" s="1"/>
  <c r="P170" i="3" a="1"/>
  <c r="P170" i="3" s="1"/>
  <c r="P171" i="3" a="1"/>
  <c r="P171" i="3" s="1"/>
  <c r="P172" i="3" a="1"/>
  <c r="P172" i="3" s="1"/>
  <c r="P173" i="3" a="1"/>
  <c r="P173" i="3" s="1"/>
  <c r="P174" i="3" a="1"/>
  <c r="P174" i="3" s="1"/>
  <c r="P175" i="3" a="1"/>
  <c r="P175" i="3" s="1"/>
  <c r="P176" i="3" a="1"/>
  <c r="P176" i="3" s="1"/>
  <c r="P177" i="3" a="1"/>
  <c r="P177" i="3" s="1"/>
  <c r="P178" i="3" a="1"/>
  <c r="P178" i="3" s="1"/>
  <c r="P179" i="3" a="1"/>
  <c r="P179" i="3" s="1"/>
  <c r="P180" i="3" a="1"/>
  <c r="P180" i="3" s="1"/>
  <c r="P181" i="3" a="1"/>
  <c r="P181" i="3" s="1"/>
  <c r="P182" i="3" a="1"/>
  <c r="P182" i="3" s="1"/>
  <c r="P183" i="3" a="1"/>
  <c r="P183" i="3" s="1"/>
  <c r="P184" i="3" a="1"/>
  <c r="P184" i="3" s="1"/>
  <c r="P185" i="3" a="1"/>
  <c r="P185" i="3" s="1"/>
  <c r="P186" i="3" a="1"/>
  <c r="P186" i="3" s="1"/>
  <c r="P187" i="3" a="1"/>
  <c r="P187" i="3" s="1"/>
  <c r="P188" i="3" a="1"/>
  <c r="P188" i="3" s="1"/>
  <c r="P189" i="3" a="1"/>
  <c r="P189" i="3" s="1"/>
  <c r="P190" i="3" a="1"/>
  <c r="P190" i="3" s="1"/>
  <c r="P191" i="3" a="1"/>
  <c r="P191" i="3" s="1"/>
  <c r="P192" i="3" a="1"/>
  <c r="P192" i="3" s="1"/>
  <c r="P193" i="3" a="1"/>
  <c r="P193" i="3" s="1"/>
  <c r="P194" i="3" a="1"/>
  <c r="P194" i="3" s="1"/>
  <c r="P195" i="3" a="1"/>
  <c r="P195" i="3" s="1"/>
  <c r="P196" i="3" a="1"/>
  <c r="P196" i="3" s="1"/>
  <c r="P197" i="3" a="1"/>
  <c r="P197" i="3" s="1"/>
  <c r="P198" i="3" a="1"/>
  <c r="P198" i="3" s="1"/>
  <c r="P199" i="3" a="1"/>
  <c r="P199" i="3" s="1"/>
  <c r="P200" i="3" a="1"/>
  <c r="P200" i="3" s="1"/>
  <c r="P201" i="3" a="1"/>
  <c r="P201" i="3" s="1"/>
  <c r="P202" i="3" a="1"/>
  <c r="P202" i="3" s="1"/>
  <c r="P203" i="3" a="1"/>
  <c r="P203" i="3" s="1"/>
  <c r="P204" i="3" a="1"/>
  <c r="P204" i="3" s="1"/>
  <c r="P205" i="3" a="1"/>
  <c r="P205" i="3" s="1"/>
  <c r="P206" i="3" a="1"/>
  <c r="P206" i="3" s="1"/>
  <c r="P207" i="3" a="1"/>
  <c r="P207" i="3" s="1"/>
  <c r="P208" i="3" a="1"/>
  <c r="P208" i="3" s="1"/>
  <c r="P209" i="3" a="1"/>
  <c r="P209" i="3" s="1"/>
  <c r="P210" i="3" a="1"/>
  <c r="P210" i="3" s="1"/>
  <c r="P211" i="3" a="1"/>
  <c r="P211" i="3" s="1"/>
  <c r="P212" i="3" a="1"/>
  <c r="P212" i="3" s="1"/>
  <c r="P213" i="3" a="1"/>
  <c r="P213" i="3" s="1"/>
  <c r="P214" i="3" a="1"/>
  <c r="P214" i="3" s="1"/>
  <c r="P215" i="3" a="1"/>
  <c r="P215" i="3" s="1"/>
  <c r="P216" i="3" a="1"/>
  <c r="P216" i="3" s="1"/>
  <c r="P217" i="3" a="1"/>
  <c r="P217" i="3" s="1"/>
  <c r="P218" i="3" a="1"/>
  <c r="P218" i="3" s="1"/>
  <c r="P219" i="3" a="1"/>
  <c r="P219" i="3" s="1"/>
  <c r="P220" i="3" a="1"/>
  <c r="P220" i="3" s="1"/>
  <c r="P221" i="3" a="1"/>
  <c r="P221" i="3" s="1"/>
  <c r="P222" i="3" a="1"/>
  <c r="P222" i="3" s="1"/>
  <c r="P223" i="3" a="1"/>
  <c r="P223" i="3" s="1"/>
  <c r="P224" i="3" a="1"/>
  <c r="P224" i="3" s="1"/>
  <c r="P225" i="3" a="1"/>
  <c r="P225" i="3" s="1"/>
  <c r="P226" i="3" a="1"/>
  <c r="P226" i="3" s="1"/>
  <c r="P227" i="3" a="1"/>
  <c r="P227" i="3" s="1"/>
  <c r="P228" i="3" a="1"/>
  <c r="P228" i="3" s="1"/>
  <c r="P229" i="3" a="1"/>
  <c r="P229" i="3" s="1"/>
  <c r="P230" i="3" a="1"/>
  <c r="P230" i="3" s="1"/>
  <c r="P231" i="3" a="1"/>
  <c r="P231" i="3" s="1"/>
  <c r="P232" i="3" a="1"/>
  <c r="P232" i="3" s="1"/>
  <c r="P233" i="3" a="1"/>
  <c r="P233" i="3" s="1"/>
  <c r="P234" i="3" a="1"/>
  <c r="P234" i="3" s="1"/>
  <c r="P235" i="3" a="1"/>
  <c r="P235" i="3" s="1"/>
  <c r="P236" i="3" a="1"/>
  <c r="P236" i="3" s="1"/>
  <c r="P237" i="3" a="1"/>
  <c r="P237" i="3" s="1"/>
  <c r="P238" i="3" a="1"/>
  <c r="P238" i="3" s="1"/>
  <c r="P239" i="3" a="1"/>
  <c r="P239" i="3" s="1"/>
  <c r="P240" i="3" a="1"/>
  <c r="P240" i="3" s="1"/>
  <c r="P241" i="3" a="1"/>
  <c r="P241" i="3" s="1"/>
  <c r="P242" i="3" a="1"/>
  <c r="P242" i="3" s="1"/>
  <c r="P243" i="3" a="1"/>
  <c r="P243" i="3" s="1"/>
  <c r="P244" i="3" a="1"/>
  <c r="P244" i="3" s="1"/>
  <c r="P245" i="3" a="1"/>
  <c r="P245" i="3" s="1"/>
  <c r="P246" i="3" a="1"/>
  <c r="P246" i="3" s="1"/>
  <c r="P247" i="3" a="1"/>
  <c r="P247" i="3" s="1"/>
  <c r="P248" i="3" a="1"/>
  <c r="P248" i="3" s="1"/>
  <c r="P249" i="3" a="1"/>
  <c r="P249" i="3" s="1"/>
  <c r="P250" i="3" a="1"/>
  <c r="P250" i="3" s="1"/>
  <c r="P251" i="3" a="1"/>
  <c r="P251" i="3" s="1"/>
  <c r="P252" i="3" a="1"/>
  <c r="P252" i="3" s="1"/>
  <c r="P253" i="3" a="1"/>
  <c r="P253" i="3" s="1"/>
  <c r="P254" i="3" a="1"/>
  <c r="P254" i="3" s="1"/>
  <c r="P255" i="3" a="1"/>
  <c r="P255" i="3" s="1"/>
  <c r="P256" i="3" a="1"/>
  <c r="P256" i="3" s="1"/>
  <c r="P257" i="3" a="1"/>
  <c r="P257" i="3" s="1"/>
  <c r="P258" i="3" a="1"/>
  <c r="P258" i="3" s="1"/>
  <c r="P259" i="3" a="1"/>
  <c r="P259" i="3" s="1"/>
  <c r="P260" i="3" a="1"/>
  <c r="P260" i="3" s="1"/>
  <c r="P261" i="3" a="1"/>
  <c r="P261" i="3" s="1"/>
  <c r="P262" i="3" a="1"/>
  <c r="P262" i="3" s="1"/>
  <c r="P263" i="3" a="1"/>
  <c r="P263" i="3" s="1"/>
  <c r="P264" i="3" a="1"/>
  <c r="P264" i="3" s="1"/>
  <c r="P265" i="3" a="1"/>
  <c r="P265" i="3" s="1"/>
  <c r="P266" i="3" a="1"/>
  <c r="P266" i="3" s="1"/>
  <c r="P267" i="3" a="1"/>
  <c r="P267" i="3" s="1"/>
  <c r="P268" i="3" a="1"/>
  <c r="P268" i="3" s="1"/>
  <c r="P269" i="3" a="1"/>
  <c r="P269" i="3" s="1"/>
  <c r="P270" i="3" a="1"/>
  <c r="P270" i="3" s="1"/>
  <c r="P271" i="3" a="1"/>
  <c r="P271" i="3" s="1"/>
  <c r="P272" i="3" a="1"/>
  <c r="P272" i="3" s="1"/>
  <c r="P273" i="3" a="1"/>
  <c r="P273" i="3" s="1"/>
  <c r="P274" i="3" a="1"/>
  <c r="P274" i="3" s="1"/>
  <c r="P275" i="3" a="1"/>
  <c r="P275" i="3" s="1"/>
  <c r="P276" i="3" a="1"/>
  <c r="P276" i="3" s="1"/>
  <c r="P277" i="3" a="1"/>
  <c r="P277" i="3" s="1"/>
  <c r="P278" i="3" a="1"/>
  <c r="P278" i="3" s="1"/>
  <c r="P279" i="3" a="1"/>
  <c r="P279" i="3" s="1"/>
  <c r="P280" i="3" a="1"/>
  <c r="P280" i="3" s="1"/>
  <c r="P281" i="3" a="1"/>
  <c r="P281" i="3" s="1"/>
  <c r="P282" i="3" a="1"/>
  <c r="P282" i="3" s="1"/>
  <c r="P283" i="3" a="1"/>
  <c r="P283" i="3" s="1"/>
  <c r="P284" i="3" a="1"/>
  <c r="P284" i="3" s="1"/>
  <c r="P285" i="3" a="1"/>
  <c r="P285" i="3" s="1"/>
  <c r="P286" i="3" a="1"/>
  <c r="P286" i="3" s="1"/>
  <c r="P287" i="3" a="1"/>
  <c r="P287" i="3" s="1"/>
  <c r="P288" i="3" a="1"/>
  <c r="P288" i="3" s="1"/>
  <c r="P289" i="3" a="1"/>
  <c r="P289" i="3" s="1"/>
  <c r="P290" i="3" a="1"/>
  <c r="P290" i="3" s="1"/>
  <c r="P291" i="3" a="1"/>
  <c r="P291" i="3" s="1"/>
  <c r="P292" i="3" a="1"/>
  <c r="P292" i="3" s="1"/>
  <c r="P293" i="3" a="1"/>
  <c r="P293" i="3" s="1"/>
  <c r="P294" i="3" a="1"/>
  <c r="P294" i="3" s="1"/>
  <c r="P295" i="3" a="1"/>
  <c r="P295" i="3" s="1"/>
  <c r="P296" i="3" a="1"/>
  <c r="P296" i="3" s="1"/>
  <c r="P297" i="3" a="1"/>
  <c r="P297" i="3" s="1"/>
  <c r="P298" i="3" a="1"/>
  <c r="P298" i="3" s="1"/>
  <c r="P299" i="3" a="1"/>
  <c r="P299" i="3" s="1"/>
  <c r="P300" i="3" a="1"/>
  <c r="P300" i="3" s="1"/>
  <c r="P301" i="3" a="1"/>
  <c r="P301" i="3" s="1"/>
  <c r="P302" i="3" a="1"/>
  <c r="P302" i="3" s="1"/>
  <c r="P303" i="3" a="1"/>
  <c r="P303" i="3" s="1"/>
  <c r="P304" i="3" a="1"/>
  <c r="P304" i="3" s="1"/>
  <c r="P305" i="3" a="1"/>
  <c r="P305" i="3" s="1"/>
  <c r="P306" i="3" a="1"/>
  <c r="P306" i="3" s="1"/>
  <c r="P307" i="3" a="1"/>
  <c r="P307" i="3" s="1"/>
  <c r="P308" i="3" a="1"/>
  <c r="P308" i="3" s="1"/>
  <c r="P309" i="3" a="1"/>
  <c r="P309" i="3" s="1"/>
  <c r="P310" i="3" a="1"/>
  <c r="P310" i="3" s="1"/>
  <c r="P311" i="3" a="1"/>
  <c r="P311" i="3" s="1"/>
  <c r="P312" i="3" a="1"/>
  <c r="P312" i="3" s="1"/>
  <c r="P313" i="3" a="1"/>
  <c r="P313" i="3" s="1"/>
  <c r="P314" i="3" a="1"/>
  <c r="P314" i="3" s="1"/>
  <c r="P315" i="3" a="1"/>
  <c r="P315" i="3" s="1"/>
  <c r="P316" i="3" a="1"/>
  <c r="P316" i="3" s="1"/>
  <c r="P317" i="3" a="1"/>
  <c r="P317" i="3" s="1"/>
  <c r="P318" i="3" a="1"/>
  <c r="P318" i="3" s="1"/>
  <c r="P319" i="3" a="1"/>
  <c r="P319" i="3" s="1"/>
  <c r="P320" i="3" a="1"/>
  <c r="P320" i="3" s="1"/>
  <c r="P321" i="3" a="1"/>
  <c r="P321" i="3" s="1"/>
  <c r="P3" i="3" a="1"/>
  <c r="P3" i="3" s="1"/>
  <c r="E20" i="3" l="1" a="1"/>
  <c r="E20" i="3" s="1"/>
  <c r="D20" i="3" a="1"/>
  <c r="D20" i="3" s="1"/>
  <c r="C20" i="3" a="1"/>
  <c r="C20" i="3" s="1"/>
  <c r="R2" i="3" l="1" a="1"/>
  <c r="R2" i="3" s="1"/>
  <c r="E4" i="2"/>
  <c r="E5" i="2" s="1"/>
  <c r="K9" i="7" l="1"/>
  <c r="AC9" i="7"/>
  <c r="AB9" i="7"/>
  <c r="AA9" i="7"/>
  <c r="Z9" i="7"/>
  <c r="Y9" i="7"/>
  <c r="X9" i="7"/>
  <c r="W9" i="7"/>
  <c r="V9" i="7"/>
  <c r="U9" i="7"/>
  <c r="T9" i="7"/>
  <c r="S9" i="7"/>
  <c r="R9" i="7"/>
  <c r="Q9" i="7"/>
  <c r="P9" i="7"/>
  <c r="O9" i="7"/>
  <c r="N9" i="7"/>
  <c r="M9" i="7"/>
  <c r="L9" i="7"/>
  <c r="J14" i="7" l="1"/>
  <c r="K14" i="7" s="1" a="1"/>
  <c r="K14" i="7" s="1"/>
  <c r="I14" i="7"/>
  <c r="J13" i="7"/>
  <c r="K13" i="7" s="1" a="1"/>
  <c r="K13" i="7" s="1"/>
  <c r="I13" i="7"/>
  <c r="J11" i="7" l="1"/>
  <c r="AK13" i="7" a="1"/>
  <c r="AK13" i="7" s="1"/>
  <c r="AJ13" i="7" a="1"/>
  <c r="AJ13" i="7" s="1"/>
  <c r="AM13" i="7" a="1"/>
  <c r="AM13" i="7" s="1"/>
  <c r="AH13" i="7" a="1"/>
  <c r="AH13" i="7" s="1"/>
  <c r="AG13" i="7" a="1"/>
  <c r="AG13" i="7" s="1"/>
  <c r="AI13" i="7" a="1"/>
  <c r="AI13" i="7" s="1"/>
  <c r="AL13" i="7" a="1"/>
  <c r="AL13" i="7" s="1"/>
  <c r="AF13" i="7" a="1"/>
  <c r="AF13" i="7" s="1"/>
  <c r="AN13" i="7" a="1"/>
  <c r="AN13" i="7" s="1"/>
  <c r="AE13" i="7" a="1"/>
  <c r="AE13" i="7" s="1"/>
  <c r="AH14" i="7" a="1"/>
  <c r="AH14" i="7" s="1"/>
  <c r="AI14" i="7" a="1"/>
  <c r="AI14" i="7" s="1"/>
  <c r="AJ14" i="7" a="1"/>
  <c r="AJ14" i="7" s="1"/>
  <c r="AG14" i="7" a="1"/>
  <c r="AG14" i="7" s="1"/>
  <c r="AN14" i="7" a="1"/>
  <c r="AN14" i="7" s="1"/>
  <c r="AF14" i="7" a="1"/>
  <c r="AF14" i="7" s="1"/>
  <c r="AM14" i="7" a="1"/>
  <c r="AM14" i="7" s="1"/>
  <c r="AE14" i="7" a="1"/>
  <c r="AE14" i="7" s="1"/>
  <c r="AK14" i="7" a="1"/>
  <c r="AK14" i="7" s="1"/>
  <c r="AL14" i="7" a="1"/>
  <c r="AL14" i="7" s="1"/>
  <c r="J10" i="7"/>
  <c r="AC14" i="7" a="1"/>
  <c r="AC14" i="7" s="1"/>
  <c r="AD14" i="7" a="1"/>
  <c r="AD14" i="7" s="1"/>
  <c r="AB14" i="7" a="1"/>
  <c r="AB14" i="7" s="1"/>
  <c r="AA14" i="7" a="1"/>
  <c r="AA14" i="7" s="1"/>
  <c r="Z14" i="7" a="1"/>
  <c r="Z14" i="7" s="1"/>
  <c r="Y14" i="7" a="1"/>
  <c r="Y14" i="7" s="1"/>
  <c r="X14" i="7" a="1"/>
  <c r="X14" i="7" s="1"/>
  <c r="V14" i="7" a="1"/>
  <c r="V14" i="7" s="1"/>
  <c r="S14" i="7" a="1"/>
  <c r="S14" i="7" s="1"/>
  <c r="R14" i="7" a="1"/>
  <c r="R14" i="7" s="1"/>
  <c r="W14" i="7" a="1"/>
  <c r="W14" i="7" s="1"/>
  <c r="U14" i="7" a="1"/>
  <c r="U14" i="7" s="1"/>
  <c r="Q14" i="7" a="1"/>
  <c r="Q14" i="7" s="1"/>
  <c r="M14" i="7" a="1"/>
  <c r="M14" i="7" s="1"/>
  <c r="P14" i="7" a="1"/>
  <c r="P14" i="7" s="1"/>
  <c r="N14" i="7" a="1"/>
  <c r="N14" i="7" s="1"/>
  <c r="T14" i="7" a="1"/>
  <c r="T14" i="7" s="1"/>
  <c r="O14" i="7" a="1"/>
  <c r="O14" i="7" s="1"/>
  <c r="L14" i="7" a="1"/>
  <c r="L14" i="7" s="1"/>
  <c r="AB13" i="7" a="1"/>
  <c r="AB13" i="7" s="1"/>
  <c r="AC13" i="7" a="1"/>
  <c r="AC13" i="7" s="1"/>
  <c r="Z13" i="7" a="1"/>
  <c r="Z13" i="7" s="1"/>
  <c r="AA13" i="7" a="1"/>
  <c r="AA13" i="7" s="1"/>
  <c r="AD13" i="7" a="1"/>
  <c r="AD13" i="7" s="1"/>
  <c r="X13" i="7" a="1"/>
  <c r="X13" i="7" s="1"/>
  <c r="Y13" i="7" a="1"/>
  <c r="Y13" i="7" s="1"/>
  <c r="W13" i="7" a="1"/>
  <c r="W13" i="7" s="1"/>
  <c r="U13" i="7" a="1"/>
  <c r="U13" i="7" s="1"/>
  <c r="R13" i="7" a="1"/>
  <c r="R13" i="7" s="1"/>
  <c r="Q13" i="7" a="1"/>
  <c r="Q13" i="7" s="1"/>
  <c r="T13" i="7" a="1"/>
  <c r="T13" i="7" s="1"/>
  <c r="V13" i="7" a="1"/>
  <c r="V13" i="7" s="1"/>
  <c r="S13" i="7" a="1"/>
  <c r="S13" i="7" s="1"/>
  <c r="P13" i="7" a="1"/>
  <c r="P13" i="7" s="1"/>
  <c r="O13" i="7" a="1"/>
  <c r="O13" i="7" s="1"/>
  <c r="M13" i="7" a="1"/>
  <c r="M13" i="7" s="1"/>
  <c r="L13" i="7" a="1"/>
  <c r="L13" i="7" s="1"/>
  <c r="N13" i="7" a="1"/>
  <c r="N13" i="7" s="1"/>
  <c r="J9" i="7"/>
  <c r="D9" i="7"/>
  <c r="D11" i="7" s="1"/>
  <c r="E9" i="7"/>
  <c r="E11" i="7" s="1"/>
  <c r="F9" i="7"/>
  <c r="F11" i="7" s="1"/>
  <c r="G9" i="7"/>
  <c r="G11" i="7" s="1"/>
  <c r="H9" i="7"/>
  <c r="H11" i="7" s="1"/>
  <c r="I9" i="7"/>
  <c r="I11" i="7" s="1"/>
  <c r="C9" i="7"/>
  <c r="C11" i="7" s="1"/>
  <c r="B9" i="7"/>
  <c r="B11" i="7" s="1"/>
  <c r="K11" i="7" l="1"/>
  <c r="P11" i="7"/>
  <c r="O11" i="7"/>
  <c r="AD11" i="7"/>
  <c r="AI11" i="7"/>
  <c r="R11" i="7"/>
  <c r="Q11" i="7"/>
  <c r="AM11" i="7"/>
  <c r="AA11" i="7"/>
  <c r="AB11" i="7"/>
  <c r="AH11" i="7"/>
  <c r="T11" i="7"/>
  <c r="V11" i="7"/>
  <c r="AK11" i="7"/>
  <c r="Y11" i="7"/>
  <c r="W11" i="7"/>
  <c r="AG11" i="7"/>
  <c r="X11" i="7"/>
  <c r="M11" i="7"/>
  <c r="L11" i="7"/>
  <c r="AE11" i="7"/>
  <c r="N11" i="7"/>
  <c r="S11" i="7"/>
  <c r="U11" i="7"/>
  <c r="AF11" i="7"/>
  <c r="AN11" i="7"/>
  <c r="Z11" i="7"/>
  <c r="AC11" i="7"/>
  <c r="AL11" i="7"/>
  <c r="AJ11" i="7"/>
  <c r="Z10" i="7"/>
  <c r="AC10" i="7"/>
  <c r="AL10" i="7"/>
  <c r="AJ10" i="7"/>
  <c r="P10" i="7"/>
  <c r="O10" i="7"/>
  <c r="AD10" i="7"/>
  <c r="AI10" i="7"/>
  <c r="R10" i="7"/>
  <c r="Q10" i="7"/>
  <c r="AM10" i="7"/>
  <c r="AA10" i="7"/>
  <c r="AB10" i="7"/>
  <c r="AH10" i="7"/>
  <c r="T10" i="7"/>
  <c r="V10" i="7"/>
  <c r="AK10" i="7"/>
  <c r="Y10" i="7"/>
  <c r="W10" i="7"/>
  <c r="AG10" i="7"/>
  <c r="X10" i="7"/>
  <c r="M10" i="7"/>
  <c r="L10" i="7"/>
  <c r="AE10" i="7"/>
  <c r="N10" i="7"/>
  <c r="S10" i="7"/>
  <c r="U10" i="7"/>
  <c r="AF10" i="7"/>
  <c r="AN10" i="7"/>
  <c r="K1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<sst xmlns="http://schemas.openxmlformats.org/spreadsheetml/2006/main" count="1059" uniqueCount="669">
  <si>
    <t>Fylkesnr</t>
  </si>
  <si>
    <t>Fylke</t>
  </si>
  <si>
    <t>Fylkesnavn</t>
  </si>
  <si>
    <t>Samfunnsområde</t>
  </si>
  <si>
    <t>Forkortelse</t>
  </si>
  <si>
    <t>Farge</t>
  </si>
  <si>
    <t>Kommune</t>
  </si>
  <si>
    <t>Kommunenr</t>
  </si>
  <si>
    <t>Regionnr</t>
  </si>
  <si>
    <t>Regionsnavn</t>
  </si>
  <si>
    <t>OS</t>
  </si>
  <si>
    <t>Oslo</t>
  </si>
  <si>
    <t>Samfunnssikkerhet og beredskap</t>
  </si>
  <si>
    <t>SB</t>
  </si>
  <si>
    <t>Blå</t>
  </si>
  <si>
    <t>Ryfylke</t>
  </si>
  <si>
    <t>RO</t>
  </si>
  <si>
    <t>Rogaland</t>
  </si>
  <si>
    <t>Klima, miljø og naturforvaltning</t>
  </si>
  <si>
    <t>KN</t>
  </si>
  <si>
    <t>Grønn</t>
  </si>
  <si>
    <t>Eigersund</t>
  </si>
  <si>
    <t>Haugalandet og Nord-Jæren</t>
  </si>
  <si>
    <t>MR</t>
  </si>
  <si>
    <t>Møre og Romsdal</t>
  </si>
  <si>
    <t>Kommune – og distriktsutvikling</t>
  </si>
  <si>
    <t>KD</t>
  </si>
  <si>
    <t>Orange</t>
  </si>
  <si>
    <t>Stavanger</t>
  </si>
  <si>
    <t>Dalane</t>
  </si>
  <si>
    <t>NO</t>
  </si>
  <si>
    <t>Nordland</t>
  </si>
  <si>
    <t>Samferdsel</t>
  </si>
  <si>
    <t>S</t>
  </si>
  <si>
    <t>Rød</t>
  </si>
  <si>
    <t>Haugesund</t>
  </si>
  <si>
    <t>Jæren</t>
  </si>
  <si>
    <t>ØS</t>
  </si>
  <si>
    <t>Østfold</t>
  </si>
  <si>
    <t>Innovasjon og næringsutvikling</t>
  </si>
  <si>
    <t>IN</t>
  </si>
  <si>
    <t>Lilla</t>
  </si>
  <si>
    <t>Sandnes</t>
  </si>
  <si>
    <t>Storbykommune</t>
  </si>
  <si>
    <t>AK</t>
  </si>
  <si>
    <t>Akershus</t>
  </si>
  <si>
    <t>Sokndal</t>
  </si>
  <si>
    <t>Sunnmøre Sør</t>
  </si>
  <si>
    <t>BU</t>
  </si>
  <si>
    <t>Buskerud</t>
  </si>
  <si>
    <t>Lund</t>
  </si>
  <si>
    <t>Sunnmøre Nord</t>
  </si>
  <si>
    <t>Innlandet</t>
  </si>
  <si>
    <t>Bjerkreim</t>
  </si>
  <si>
    <t>Romsdal</t>
  </si>
  <si>
    <t>VFTE</t>
  </si>
  <si>
    <t>Vestfold og Telemark</t>
  </si>
  <si>
    <t>Hå</t>
  </si>
  <si>
    <t>Nordmøre</t>
  </si>
  <si>
    <t>TE</t>
  </si>
  <si>
    <t>Telemark</t>
  </si>
  <si>
    <t>Klepp</t>
  </si>
  <si>
    <t>Elverum-Solør</t>
  </si>
  <si>
    <t>AG</t>
  </si>
  <si>
    <t>Agder</t>
  </si>
  <si>
    <t>Time</t>
  </si>
  <si>
    <t>Gjøvikreg</t>
  </si>
  <si>
    <t>VL</t>
  </si>
  <si>
    <t>Vestland</t>
  </si>
  <si>
    <t>Gjesdal</t>
  </si>
  <si>
    <t>Hadeland</t>
  </si>
  <si>
    <t>TL</t>
  </si>
  <si>
    <t>Trøndelag</t>
  </si>
  <si>
    <t>Sola</t>
  </si>
  <si>
    <t>Hedmarken</t>
  </si>
  <si>
    <t>TO</t>
  </si>
  <si>
    <t>Troms</t>
  </si>
  <si>
    <t>Randaberg</t>
  </si>
  <si>
    <t>Lillehammerreg</t>
  </si>
  <si>
    <t>FI</t>
  </si>
  <si>
    <t>Finnmark</t>
  </si>
  <si>
    <t>Strand</t>
  </si>
  <si>
    <t>Midt-Gudbr.dal</t>
  </si>
  <si>
    <t>Hjelmeland</t>
  </si>
  <si>
    <t>Nord-Gudbr.dal</t>
  </si>
  <si>
    <t>Suldal</t>
  </si>
  <si>
    <t>N-Østerdal</t>
  </si>
  <si>
    <t>Sauda</t>
  </si>
  <si>
    <t>S-Hedmark</t>
  </si>
  <si>
    <t>Kvitsøy</t>
  </si>
  <si>
    <t>SÅTE</t>
  </si>
  <si>
    <t>Bokn</t>
  </si>
  <si>
    <t>Valdres</t>
  </si>
  <si>
    <t>Tysvær</t>
  </si>
  <si>
    <t>Vestfold</t>
  </si>
  <si>
    <t>Karmøy</t>
  </si>
  <si>
    <t>Vest-Telemark</t>
  </si>
  <si>
    <t>Utsira</t>
  </si>
  <si>
    <t>Øvre-Telemark</t>
  </si>
  <si>
    <t>Vindafjord</t>
  </si>
  <si>
    <t>Grenland</t>
  </si>
  <si>
    <t>Kristiansund</t>
  </si>
  <si>
    <t>Sør-Troms</t>
  </si>
  <si>
    <t>Molde</t>
  </si>
  <si>
    <t>Midt-Troms</t>
  </si>
  <si>
    <t>Ålesund</t>
  </si>
  <si>
    <t>Nord-Troms</t>
  </si>
  <si>
    <t>Vanylven</t>
  </si>
  <si>
    <t>Vest-Finnmark</t>
  </si>
  <si>
    <t>Sande</t>
  </si>
  <si>
    <t>Finnmark nord</t>
  </si>
  <si>
    <t>Herøy</t>
  </si>
  <si>
    <t>Øst-Finnmark</t>
  </si>
  <si>
    <t>Ulstein</t>
  </si>
  <si>
    <t>Sunnhordland</t>
  </si>
  <si>
    <t>Hareid</t>
  </si>
  <si>
    <t>Midthordland</t>
  </si>
  <si>
    <t>Ørsta</t>
  </si>
  <si>
    <t>Nordhordland</t>
  </si>
  <si>
    <t>Stranda</t>
  </si>
  <si>
    <t>Hardanger og Voss</t>
  </si>
  <si>
    <t>Sykkylven</t>
  </si>
  <si>
    <t>Sunnfjord</t>
  </si>
  <si>
    <t>Sula</t>
  </si>
  <si>
    <t>Sogn</t>
  </si>
  <si>
    <t>Giske</t>
  </si>
  <si>
    <t>Nordfjord</t>
  </si>
  <si>
    <t>Vestnes</t>
  </si>
  <si>
    <t>Rauma</t>
  </si>
  <si>
    <t>Aukra</t>
  </si>
  <si>
    <t>Averøy</t>
  </si>
  <si>
    <t>Gjemnes</t>
  </si>
  <si>
    <t>Tingvoll</t>
  </si>
  <si>
    <t>Sunndal</t>
  </si>
  <si>
    <t>Surnadal</t>
  </si>
  <si>
    <t>Smøla</t>
  </si>
  <si>
    <t>Aure</t>
  </si>
  <si>
    <t>Volda</t>
  </si>
  <si>
    <t>Fjord</t>
  </si>
  <si>
    <t>Hustadvika</t>
  </si>
  <si>
    <t>Haram</t>
  </si>
  <si>
    <t>Bodø</t>
  </si>
  <si>
    <t>Narvik</t>
  </si>
  <si>
    <t>Bindal</t>
  </si>
  <si>
    <t>Sømna</t>
  </si>
  <si>
    <t>Brønnøy</t>
  </si>
  <si>
    <t>Vega</t>
  </si>
  <si>
    <t>Vevelstad</t>
  </si>
  <si>
    <t>Alstahaug</t>
  </si>
  <si>
    <t>Leirfjord</t>
  </si>
  <si>
    <t>Vefsn</t>
  </si>
  <si>
    <t>Grane</t>
  </si>
  <si>
    <t>Aarborte - Hattfjelldal</t>
  </si>
  <si>
    <t>Dønna</t>
  </si>
  <si>
    <t>Nesna</t>
  </si>
  <si>
    <t>Hemnes</t>
  </si>
  <si>
    <t>Rana</t>
  </si>
  <si>
    <t>Lurøy</t>
  </si>
  <si>
    <t>Træna</t>
  </si>
  <si>
    <t>Rødøy</t>
  </si>
  <si>
    <t>Meløy</t>
  </si>
  <si>
    <t>Gildeskål</t>
  </si>
  <si>
    <t>Beiarn</t>
  </si>
  <si>
    <t>Saltdal</t>
  </si>
  <si>
    <t>Fauske - Fuossko</t>
  </si>
  <si>
    <t>Sørfold</t>
  </si>
  <si>
    <t>Steigen</t>
  </si>
  <si>
    <t>Lødingen</t>
  </si>
  <si>
    <t>Evenes - Evenášši</t>
  </si>
  <si>
    <t>Røst</t>
  </si>
  <si>
    <t>Værøy</t>
  </si>
  <si>
    <t>Flakstad</t>
  </si>
  <si>
    <t>Vestvågøy</t>
  </si>
  <si>
    <t>Vågan</t>
  </si>
  <si>
    <t>Hadsel</t>
  </si>
  <si>
    <t>Bø</t>
  </si>
  <si>
    <t>Øksnes</t>
  </si>
  <si>
    <t>Sortland - Suortá</t>
  </si>
  <si>
    <t>Andøy</t>
  </si>
  <si>
    <t>Moskenes</t>
  </si>
  <si>
    <t>Hábmer - Hamarøy</t>
  </si>
  <si>
    <t>Halden</t>
  </si>
  <si>
    <t>Moss</t>
  </si>
  <si>
    <t>Sarpsborg</t>
  </si>
  <si>
    <t>Fredrikstad</t>
  </si>
  <si>
    <t>Hvaler</t>
  </si>
  <si>
    <t>Råde</t>
  </si>
  <si>
    <t>Våler</t>
  </si>
  <si>
    <t>Skiptvet</t>
  </si>
  <si>
    <t>Indre Østfold</t>
  </si>
  <si>
    <t>Rakkestad</t>
  </si>
  <si>
    <t>Marker</t>
  </si>
  <si>
    <t>Aremark</t>
  </si>
  <si>
    <t>Bærum</t>
  </si>
  <si>
    <t>Asker</t>
  </si>
  <si>
    <t>Lillestrøm</t>
  </si>
  <si>
    <t>Nordre Follo</t>
  </si>
  <si>
    <t>Ullensaker</t>
  </si>
  <si>
    <t>Nesodden</t>
  </si>
  <si>
    <t>Frogn</t>
  </si>
  <si>
    <t>Vestby</t>
  </si>
  <si>
    <t>Ås</t>
  </si>
  <si>
    <t>Enebakk</t>
  </si>
  <si>
    <t>Lørenskog</t>
  </si>
  <si>
    <t>Rælingen</t>
  </si>
  <si>
    <t>Aurskog-Høland</t>
  </si>
  <si>
    <t>Nes</t>
  </si>
  <si>
    <t>Gjerdrum</t>
  </si>
  <si>
    <t>Nittedal</t>
  </si>
  <si>
    <t>Lunner</t>
  </si>
  <si>
    <t>Jevnaker</t>
  </si>
  <si>
    <t>Nannestad</t>
  </si>
  <si>
    <t>Eidsvoll</t>
  </si>
  <si>
    <t>Hurdal</t>
  </si>
  <si>
    <t>Drammen</t>
  </si>
  <si>
    <t>Kongsberg</t>
  </si>
  <si>
    <t>Ringerike</t>
  </si>
  <si>
    <t>Hole</t>
  </si>
  <si>
    <t>Lier</t>
  </si>
  <si>
    <t>Øvre Eiker</t>
  </si>
  <si>
    <t>Modum</t>
  </si>
  <si>
    <t>Krødsherad</t>
  </si>
  <si>
    <t>Flå</t>
  </si>
  <si>
    <t>Nesbyen</t>
  </si>
  <si>
    <t>Gol</t>
  </si>
  <si>
    <t>Hemsedal</t>
  </si>
  <si>
    <t>Ål</t>
  </si>
  <si>
    <t>Hol</t>
  </si>
  <si>
    <t>Sigdal</t>
  </si>
  <si>
    <t>Flesberg</t>
  </si>
  <si>
    <t>Rollag</t>
  </si>
  <si>
    <t>Nore og Uvdal</t>
  </si>
  <si>
    <t>Kongsvinger</t>
  </si>
  <si>
    <t>Hamar</t>
  </si>
  <si>
    <t>Lillehammer</t>
  </si>
  <si>
    <t>Gjøvik</t>
  </si>
  <si>
    <t>Ringsaker</t>
  </si>
  <si>
    <t>Løten</t>
  </si>
  <si>
    <t>Stange</t>
  </si>
  <si>
    <t>Nord-Odal</t>
  </si>
  <si>
    <t>Sør-Odal</t>
  </si>
  <si>
    <t>Eidskog</t>
  </si>
  <si>
    <t>Grue</t>
  </si>
  <si>
    <t>Åsnes</t>
  </si>
  <si>
    <t>Elverum</t>
  </si>
  <si>
    <t>Trysil</t>
  </si>
  <si>
    <t>Åmot</t>
  </si>
  <si>
    <t>Stor-Elvdal</t>
  </si>
  <si>
    <t>Rendalen</t>
  </si>
  <si>
    <t>Engerdal</t>
  </si>
  <si>
    <t>Tolga</t>
  </si>
  <si>
    <t>Tynset</t>
  </si>
  <si>
    <t>Alvdal</t>
  </si>
  <si>
    <t>Folldal</t>
  </si>
  <si>
    <t>Os</t>
  </si>
  <si>
    <t>Dovre</t>
  </si>
  <si>
    <t>Lesja</t>
  </si>
  <si>
    <t>Skjåk</t>
  </si>
  <si>
    <t>Lom</t>
  </si>
  <si>
    <t>Vågå</t>
  </si>
  <si>
    <t>Nord-Fron</t>
  </si>
  <si>
    <t>Sel</t>
  </si>
  <si>
    <t>Sør-Fron</t>
  </si>
  <si>
    <t>Ringebu</t>
  </si>
  <si>
    <t>Øyer</t>
  </si>
  <si>
    <t>Gausdal</t>
  </si>
  <si>
    <t>Østre Toten</t>
  </si>
  <si>
    <t>Vestre Toten</t>
  </si>
  <si>
    <t>Gran</t>
  </si>
  <si>
    <t>Søndre Land</t>
  </si>
  <si>
    <t>Nordre Land</t>
  </si>
  <si>
    <t>Sør-Aurdal</t>
  </si>
  <si>
    <t>Etnedal</t>
  </si>
  <si>
    <t>Nord-Aurdal</t>
  </si>
  <si>
    <t>Vestre Slidre</t>
  </si>
  <si>
    <t>Øystre Slidre</t>
  </si>
  <si>
    <t>Vang</t>
  </si>
  <si>
    <t>Horten</t>
  </si>
  <si>
    <t>Holmestrand</t>
  </si>
  <si>
    <t>Tønsberg</t>
  </si>
  <si>
    <t>Sandefjord</t>
  </si>
  <si>
    <t>Larvik</t>
  </si>
  <si>
    <t>Færder</t>
  </si>
  <si>
    <t>Porsgrunn</t>
  </si>
  <si>
    <t>Skien</t>
  </si>
  <si>
    <t>Notodden</t>
  </si>
  <si>
    <t>Siljan</t>
  </si>
  <si>
    <t>Bamble</t>
  </si>
  <si>
    <t>Kragerø</t>
  </si>
  <si>
    <t>Drangedal</t>
  </si>
  <si>
    <t>Nome</t>
  </si>
  <si>
    <t>Midt-Telemark</t>
  </si>
  <si>
    <t>Seljord</t>
  </si>
  <si>
    <t>Hjartdal</t>
  </si>
  <si>
    <t>Tinn</t>
  </si>
  <si>
    <t>Kviteseid</t>
  </si>
  <si>
    <t>Nissedal</t>
  </si>
  <si>
    <t>Fyresdal</t>
  </si>
  <si>
    <t>Tokke</t>
  </si>
  <si>
    <t>Vinje</t>
  </si>
  <si>
    <t>Risør</t>
  </si>
  <si>
    <t>Grimstad</t>
  </si>
  <si>
    <t>Arendal</t>
  </si>
  <si>
    <t>Kristiansand</t>
  </si>
  <si>
    <t>Lindesnes</t>
  </si>
  <si>
    <t>Farsund</t>
  </si>
  <si>
    <t>Flekkefjord</t>
  </si>
  <si>
    <t>Gjerstad</t>
  </si>
  <si>
    <t>Vegårshei</t>
  </si>
  <si>
    <t>Tvedestrand</t>
  </si>
  <si>
    <t>Froland</t>
  </si>
  <si>
    <t>Lillesand</t>
  </si>
  <si>
    <t>Birkenes</t>
  </si>
  <si>
    <t>Åmli</t>
  </si>
  <si>
    <t>Iveland</t>
  </si>
  <si>
    <t>Evje og Hornnes</t>
  </si>
  <si>
    <t>Bygland</t>
  </si>
  <si>
    <t>Valle</t>
  </si>
  <si>
    <t>Bykle</t>
  </si>
  <si>
    <t>Vennesla</t>
  </si>
  <si>
    <t>Åseral</t>
  </si>
  <si>
    <t>Lyngdal</t>
  </si>
  <si>
    <t>Hægebostad</t>
  </si>
  <si>
    <t>Kvinesdal</t>
  </si>
  <si>
    <t>Sirdal</t>
  </si>
  <si>
    <t>Bergen</t>
  </si>
  <si>
    <t>Kinn</t>
  </si>
  <si>
    <t>Etne</t>
  </si>
  <si>
    <t>Sveio</t>
  </si>
  <si>
    <t>Bømlo</t>
  </si>
  <si>
    <t>Stord</t>
  </si>
  <si>
    <t>Fitjar</t>
  </si>
  <si>
    <t>Tysnes</t>
  </si>
  <si>
    <t>Kvinnherad</t>
  </si>
  <si>
    <t>Ullensvang</t>
  </si>
  <si>
    <t>Eidfjord</t>
  </si>
  <si>
    <t>Ulvik</t>
  </si>
  <si>
    <t>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</si>
  <si>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</si>
  <si>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</si>
  <si>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</si>
  <si>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</si>
  <si>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</si>
  <si>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</si>
  <si>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</si>
  <si>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</si>
  <si>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</si>
  <si>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</si>
  <si>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</si>
  <si>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</si>
  <si>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</si>
  <si>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</si>
  <si>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</si>
  <si>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</si>
  <si>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</si>
  <si>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</si>
  <si>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</si>
  <si>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Aurland</t>
  </si>
  <si>
    <t>Lærdal</t>
  </si>
  <si>
    <t>Årdal</t>
  </si>
  <si>
    <t>Luster</t>
  </si>
  <si>
    <t>Askvoll</t>
  </si>
  <si>
    <t>Fjaler</t>
  </si>
  <si>
    <t>Bremanger</t>
  </si>
  <si>
    <t>Stad</t>
  </si>
  <si>
    <t>Gloppen</t>
  </si>
  <si>
    <t>Stryn</t>
  </si>
  <si>
    <t>Trondheim - Tråante</t>
  </si>
  <si>
    <t>Steinkjer</t>
  </si>
  <si>
    <t>Namsos - Nåavmesjenjaelmie</t>
  </si>
  <si>
    <t>Frøya</t>
  </si>
  <si>
    <t>Osen</t>
  </si>
  <si>
    <t>Oppdal</t>
  </si>
  <si>
    <t>Rennebu</t>
  </si>
  <si>
    <t>Rosse - Røros</t>
  </si>
  <si>
    <t>Holtålen</t>
  </si>
  <si>
    <t>Midtre Gauldal</t>
  </si>
  <si>
    <t>Melhus</t>
  </si>
  <si>
    <t>Skaun</t>
  </si>
  <si>
    <t>Malvik</t>
  </si>
  <si>
    <t>Selbu</t>
  </si>
  <si>
    <t>Tydal</t>
  </si>
  <si>
    <t>Meråker</t>
  </si>
  <si>
    <t>Stjørdal</t>
  </si>
  <si>
    <t>Frosta</t>
  </si>
  <si>
    <t>Levanger</t>
  </si>
  <si>
    <t>Verdal</t>
  </si>
  <si>
    <t>Snåase - Snåsa</t>
  </si>
  <si>
    <t>Lierne</t>
  </si>
  <si>
    <t>Raarvihke - Røyrvik</t>
  </si>
  <si>
    <t>Namsskogan</t>
  </si>
  <si>
    <t>Grong</t>
  </si>
  <si>
    <t>Høylandet</t>
  </si>
  <si>
    <t>Overhalla</t>
  </si>
  <si>
    <t>Flatanger</t>
  </si>
  <si>
    <t>Leka</t>
  </si>
  <si>
    <t>Inderøy</t>
  </si>
  <si>
    <t>Indre Fosen</t>
  </si>
  <si>
    <t>Heim</t>
  </si>
  <si>
    <t>Hitra</t>
  </si>
  <si>
    <t>Ørland</t>
  </si>
  <si>
    <t>Åfjord</t>
  </si>
  <si>
    <t>Orkland</t>
  </si>
  <si>
    <t>Nærøysund</t>
  </si>
  <si>
    <t>Rindal</t>
  </si>
  <si>
    <t>Tromsø</t>
  </si>
  <si>
    <t>Harstad - Hárstták</t>
  </si>
  <si>
    <t>Kvæfjord</t>
  </si>
  <si>
    <t>Tjeldsund - Dielddanuorri</t>
  </si>
  <si>
    <t>Ibestad</t>
  </si>
  <si>
    <t>Gratangen</t>
  </si>
  <si>
    <t>Loabák - Lavangen</t>
  </si>
  <si>
    <t>Bardu</t>
  </si>
  <si>
    <t>Salangen</t>
  </si>
  <si>
    <t>Målselv</t>
  </si>
  <si>
    <t>Sørreisa</t>
  </si>
  <si>
    <t>Dyrøy</t>
  </si>
  <si>
    <t>Senja</t>
  </si>
  <si>
    <t>Balsfjord</t>
  </si>
  <si>
    <t>Karlsøy</t>
  </si>
  <si>
    <t>Lyngen</t>
  </si>
  <si>
    <t>Storfjord - Omasvuotna - Omasvuono</t>
  </si>
  <si>
    <t>Gáivuotna - Kåfjord - Kaivuono</t>
  </si>
  <si>
    <t>Skjervøy</t>
  </si>
  <si>
    <t>Nordreisa - Ráisa - Raisi</t>
  </si>
  <si>
    <t>Kvænangen</t>
  </si>
  <si>
    <t>Alta</t>
  </si>
  <si>
    <t>Hammerfest - Hámmerfeasta</t>
  </si>
  <si>
    <t>Sør-Varanger</t>
  </si>
  <si>
    <t>Vadsø</t>
  </si>
  <si>
    <t>Kárášjohka - Karasjok</t>
  </si>
  <si>
    <t>Guovdageaidnu - Kautokeino</t>
  </si>
  <si>
    <t>Loppa</t>
  </si>
  <si>
    <t>Hasvik</t>
  </si>
  <si>
    <t>Måsøy</t>
  </si>
  <si>
    <t>Nordkapp</t>
  </si>
  <si>
    <t>Porsanger - Porsáŋgu - Porsanki</t>
  </si>
  <si>
    <t>Lebesby</t>
  </si>
  <si>
    <t>Gamvik</t>
  </si>
  <si>
    <t>Deatnu - Tana</t>
  </si>
  <si>
    <t>Berlevåg</t>
  </si>
  <si>
    <t>Båtsfjord</t>
  </si>
  <si>
    <t>Vardø</t>
  </si>
  <si>
    <t>Unjárga - Nesseby</t>
  </si>
  <si>
    <t>Bruksanvisning</t>
  </si>
  <si>
    <t>Prosedyre for å lage kartlegging- og handlingsplan</t>
  </si>
  <si>
    <t>Alle arkfanene har knapper for navigering. Knappen "Tilbake til Start" leder alltid tilbake til denne siden. Knappene til høyre for denne tabellen leder til de respektive arkfanene som nevnes.
Alle ark og celler er låst, bortsett fra de celler som kan/skal redigeres.
Kolonner med grønn bakgrunnsfarge i tabellene er redigerbare.</t>
  </si>
  <si>
    <t>Start med å velge fylke her -&gt;</t>
  </si>
  <si>
    <t>Planens virkningsperiode</t>
  </si>
  <si>
    <t>2026-2029</t>
  </si>
  <si>
    <t>Klikk på knappen "Parter" til høyre.</t>
  </si>
  <si>
    <t>Åpner arkfanen Parter</t>
  </si>
  <si>
    <t>Kontroller at dine parter ligger inne.</t>
  </si>
  <si>
    <t>Legg inn evt. manglende parter. Kommuner og Nettselskaper håndteres samlet under K og E.</t>
  </si>
  <si>
    <t>Klikk på knappen "Neste"</t>
  </si>
  <si>
    <t>Åpner arkfanen Prosjekttyper_Kostnadsfordeling</t>
  </si>
  <si>
    <t>Kontroller prosjekttyper og kostnadsfordeling.</t>
  </si>
  <si>
    <t>Oppdater eksisterende og legg inn nye om nødvendig.
Pass på å bruke entydige navn. Like prosjekter med ulik kostnadsfordeling må ha ulikt navn.</t>
  </si>
  <si>
    <t xml:space="preserve">Åpner arkfanen Prosjektkalkyle.
</t>
  </si>
  <si>
    <t>Kontroller at prosjektene dine ligger inne med riktige opplysninger, legg eventuelt nye prosjekt.</t>
  </si>
  <si>
    <t xml:space="preserve">Skriv inn prosjektnavn, velg fylke og prosjekttype, skriv inn øvrige verdier. </t>
  </si>
  <si>
    <t xml:space="preserve">Åpner arkfanen Kartleggingsplan.
</t>
  </si>
  <si>
    <t>Kontroller at alt ser OK ut</t>
  </si>
  <si>
    <t>Skjul blanke/ubrukte parter ved å trykke på Skjul/Vis-knappene.</t>
  </si>
  <si>
    <t>Lagre og gå tilbake hit</t>
  </si>
  <si>
    <t xml:space="preserve">Trykk på Start-knappen.
</t>
  </si>
  <si>
    <t>Klikk på knappen "Hovedmål"</t>
  </si>
  <si>
    <t xml:space="preserve">Åpner arkfanen Hovedmål
</t>
  </si>
  <si>
    <t>Kontroller hovedmål</t>
  </si>
  <si>
    <t>Legg inn evt. nye eller manglende  hovedmål</t>
  </si>
  <si>
    <t>Klikk på knappen "Handlingsplan"</t>
  </si>
  <si>
    <t xml:space="preserve">Åpner arkfanen Handlingsplan
</t>
  </si>
  <si>
    <t>Kontroller handlingsplan</t>
  </si>
  <si>
    <t>Legg inn evt. nye eller manglende  tiltak og knytt dem til hovedmålene. Prioriter tiltakene, ta ut gamle tiltak.</t>
  </si>
  <si>
    <t>Partsnr</t>
  </si>
  <si>
    <t>Partskode</t>
  </si>
  <si>
    <t>Partsnavn</t>
  </si>
  <si>
    <t>V</t>
  </si>
  <si>
    <t>Statens vegvesen</t>
  </si>
  <si>
    <t>E</t>
  </si>
  <si>
    <t>Nettselskap</t>
  </si>
  <si>
    <t>K</t>
  </si>
  <si>
    <t>Kommuner</t>
  </si>
  <si>
    <t>Kartverket</t>
  </si>
  <si>
    <t>T</t>
  </si>
  <si>
    <t>Telenor</t>
  </si>
  <si>
    <t>L</t>
  </si>
  <si>
    <t>Landbruk</t>
  </si>
  <si>
    <t>FK</t>
  </si>
  <si>
    <t>Fylkeskommunen</t>
  </si>
  <si>
    <t>SF</t>
  </si>
  <si>
    <t>Statsforvalteren</t>
  </si>
  <si>
    <t>NVE</t>
  </si>
  <si>
    <t>FB</t>
  </si>
  <si>
    <t>Forsvarsbygg</t>
  </si>
  <si>
    <t>BN</t>
  </si>
  <si>
    <t>BaneNOR</t>
  </si>
  <si>
    <t>NV</t>
  </si>
  <si>
    <t>Nye veier</t>
  </si>
  <si>
    <t>A</t>
  </si>
  <si>
    <t>Avinor</t>
  </si>
  <si>
    <t>Andre</t>
  </si>
  <si>
    <t>Samlepott for andre parter</t>
  </si>
  <si>
    <t>Kostnasdsfordeling i prosent</t>
  </si>
  <si>
    <t>Prosjekttype</t>
  </si>
  <si>
    <t>Forklaring</t>
  </si>
  <si>
    <t>SUM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</si>
  <si>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</si>
  <si>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</si>
  <si>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</si>
  <si>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</si>
  <si>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</si>
  <si>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</si>
  <si>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</si>
  <si>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</si>
  <si>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</si>
  <si>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</si>
  <si>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</si>
  <si>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</si>
  <si>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</si>
  <si>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</si>
  <si>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</si>
  <si>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</si>
  <si>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</si>
  <si>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</si>
  <si>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</si>
  <si>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</si>
  <si>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</si>
  <si>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</si>
  <si>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</si>
  <si>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</si>
  <si>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</si>
  <si>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</si>
  <si>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</si>
  <si>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</si>
  <si>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</si>
  <si>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</si>
  <si>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FKB</t>
  </si>
  <si>
    <t>Grunnlag, AT, fotografering, ortofoto og FKB B</t>
  </si>
  <si>
    <t>Laser</t>
  </si>
  <si>
    <t>AR5</t>
  </si>
  <si>
    <t>Skråfoto - Telemark</t>
  </si>
  <si>
    <t>Skråfoto - Vestfold</t>
  </si>
  <si>
    <t>Prosjektnavn</t>
  </si>
  <si>
    <t>Oppstart år</t>
  </si>
  <si>
    <t>Enhet</t>
  </si>
  <si>
    <t xml:space="preserve"> Kalkyle enhetskostnad inkl. mva</t>
  </si>
  <si>
    <t>LACIVE51 Vestfold 2025</t>
  </si>
  <si>
    <t>km2</t>
  </si>
  <si>
    <t>LACITE61 Nedre Telemark 2026</t>
  </si>
  <si>
    <t>LACITE71 Øvre Telemark 2027</t>
  </si>
  <si>
    <t>LACIVE72 Skråfoto Vestfold 2027</t>
  </si>
  <si>
    <t>LACITE81 Vest Telemark 2028</t>
  </si>
  <si>
    <t>LACITE82 Skråfoto Grenland 2028</t>
  </si>
  <si>
    <t>Oversikt over samfinansierte aktiviteter</t>
  </si>
  <si>
    <t>P  R  O  S  J  E  K  T  I  N  F  O</t>
  </si>
  <si>
    <t>K  O  S  T  N  A  D  E  R</t>
  </si>
  <si>
    <t>Region</t>
  </si>
  <si>
    <t>Prosjekt-type</t>
  </si>
  <si>
    <t>Antall</t>
  </si>
  <si>
    <t>Totalkostnad</t>
  </si>
  <si>
    <t>Samfunnsområder</t>
  </si>
  <si>
    <t>NR</t>
  </si>
  <si>
    <t>Målsetning</t>
  </si>
  <si>
    <t>KMN</t>
  </si>
  <si>
    <t>Ansvarlig</t>
  </si>
  <si>
    <t>Oppstart</t>
  </si>
  <si>
    <t>Frist</t>
  </si>
  <si>
    <t>Initiativtaker/Eier</t>
  </si>
  <si>
    <t>Antall delmål</t>
  </si>
  <si>
    <r>
      <rPr>
        <b/>
        <sz val="11"/>
        <color theme="1"/>
        <rFont val="Calibri"/>
        <family val="2"/>
        <scheme val="minor"/>
      </rPr>
      <t>Tilgang til oppdaterte og pålitelige geodata</t>
    </r>
    <r>
      <rPr>
        <sz val="11"/>
        <color theme="1"/>
        <rFont val="Calibri"/>
        <family val="2"/>
        <scheme val="minor"/>
      </rPr>
      <t xml:space="preserve"> - Sikre at geodata holdes oppdatert og tilgjengelig for alle relevante aktører, slik at de kan brukes effektivt i planlegging, beredskap og tjenesteutvikling.</t>
    </r>
  </si>
  <si>
    <t>X</t>
  </si>
  <si>
    <r>
      <rPr>
        <b/>
        <sz val="11"/>
        <color theme="1"/>
        <rFont val="Calibri"/>
        <family val="2"/>
        <scheme val="minor"/>
      </rPr>
      <t>Kompetansebygging og kunnskapsløft</t>
    </r>
    <r>
      <rPr>
        <sz val="11"/>
        <color theme="1"/>
        <rFont val="Calibri"/>
        <family val="2"/>
        <scheme val="minor"/>
      </rPr>
      <t xml:space="preserve"> - Styrke kompetansen om geodata i offentlig sektor, slik at aktørene vet hva som finnes, hvordan det kan brukes, og hvorfor det er viktig for samfunnsutviklingen.</t>
    </r>
  </si>
  <si>
    <r>
      <rPr>
        <b/>
        <sz val="11"/>
        <color theme="1"/>
        <rFont val="Calibri"/>
        <family val="2"/>
        <scheme val="minor"/>
      </rPr>
      <t>Effektiv informasjonsdeling og samhandling</t>
    </r>
    <r>
      <rPr>
        <sz val="11"/>
        <color theme="1"/>
        <rFont val="Calibri"/>
        <family val="2"/>
        <scheme val="minor"/>
      </rPr>
      <t xml:space="preserve"> - Jobbe for deling og samarbeid mellom kommuner, fylkeskommuner, statlige aktører og andre brukere av geodata. Ved å etablere rutiner og felles plattformer som gir raskere og mer effektiv tilgang til relevante geodata.</t>
    </r>
  </si>
  <si>
    <r>
      <rPr>
        <b/>
        <sz val="11"/>
        <color rgb="FF000000"/>
        <rFont val="Calibri"/>
        <scheme val="minor"/>
      </rPr>
      <t>Innovasjon og verdiskaping gjennom geodata</t>
    </r>
    <r>
      <rPr>
        <sz val="11"/>
        <color rgb="FF000000"/>
        <rFont val="Calibri"/>
        <scheme val="minor"/>
      </rPr>
      <t xml:space="preserve"> - Stimulere til utvikling av nye tjenester og løsninger ved å ta i bruk geografisk informasjon i samarbeid mellom offentlig sektor, næringsliv og akademia.</t>
    </r>
  </si>
  <si>
    <r>
      <rPr>
        <b/>
        <sz val="11"/>
        <color rgb="FF000000"/>
        <rFont val="Calibri"/>
        <family val="2"/>
        <scheme val="minor"/>
      </rPr>
      <t>Jobbe for å nå målene i matrikkelens datakvalitetsstrategi -</t>
    </r>
    <r>
      <rPr>
        <sz val="11"/>
        <color rgb="FF000000"/>
        <rFont val="Calibri"/>
        <family val="2"/>
        <scheme val="minor"/>
      </rPr>
      <t xml:space="preserve"> En felles praksis for matrikkelføring i alle kommuner, kvalitetsheving av prioriterte områder eller datafelt og effektivisere prosesser for innhenting og oppdatering av matrikkeldata. Økt fokus på føring av atkomstpunkt.</t>
    </r>
  </si>
  <si>
    <t>Hovedmål nr</t>
  </si>
  <si>
    <t>Delmål nr</t>
  </si>
  <si>
    <t>Tiltak nr</t>
  </si>
  <si>
    <t>Delmål</t>
  </si>
  <si>
    <t>Status</t>
  </si>
  <si>
    <t>Prioritet</t>
  </si>
  <si>
    <t>Prioriterte tiltak</t>
  </si>
  <si>
    <t>Måltall definert år</t>
  </si>
  <si>
    <t>Ansvar</t>
  </si>
  <si>
    <t>Prioritert(P)/
Kontinuerlig(K)</t>
  </si>
  <si>
    <t>Tidsfrist</t>
  </si>
  <si>
    <t>Fagområde</t>
  </si>
  <si>
    <t>Utført (År)</t>
  </si>
  <si>
    <t>Styrke beredskapsarbeidet gjennom effektiv bruk av geodata ved å sikre tilgang, kompetanse og digitale verktøy for planlegging og krisehåndtering.</t>
  </si>
  <si>
    <t>Det mangler et felles kartprodukt.</t>
  </si>
  <si>
    <t>Utarbeide et digitalt beredskapskart for bruk i samfunnssikkerhetsarbeid</t>
  </si>
  <si>
    <t>Statsforvalter</t>
  </si>
  <si>
    <t>P</t>
  </si>
  <si>
    <t>Beredskap</t>
  </si>
  <si>
    <t>Utarbeide rutiner for tilgang på geodata i krise</t>
  </si>
  <si>
    <t>Vi trenger kompetanse til å effektivt benytte kart og geodata i en krise</t>
  </si>
  <si>
    <t>Sikre nødvendig kompetanse igjennom fagdag/webinar</t>
  </si>
  <si>
    <t>Statsforvalter/Kartverket</t>
  </si>
  <si>
    <t>Sikre at alle kommuner i Vestfold og Telemark har et oppdatert og tilgjengelig offentlig kartgrunnlag (DOK) med relevante tilleggsdata, til bruk i planlegging, prosjektering, utbygging og dokumentasjon.</t>
  </si>
  <si>
    <t>Kun et fåtall kommuner har lagt til lokale DOK-tilleggsdata</t>
  </si>
  <si>
    <t xml:space="preserve">Identifisere relevante DOK-tilleggsdata i Vestfold og Telemark </t>
  </si>
  <si>
    <t>Temadata</t>
  </si>
  <si>
    <t>Ikke alle kommuner velger sitt DOK årlig</t>
  </si>
  <si>
    <t>Årlig skal alle kommuner i Vestfold og Telemark ha valgt sitt offentlige kartgrunnlag (DOK) - Metoden og prossessen for dette må være enkelt og godt nok</t>
  </si>
  <si>
    <t>Mye tematiske kartlegginger som gjøres i forbindelse med  planlagte tiltak tilfaller ikke det offentlige</t>
  </si>
  <si>
    <t>Sørge for at innsamlingen følger etablerte standarder og tilfaller sentrale fagsystemer eller kommunen der dette mangler</t>
  </si>
  <si>
    <t>Kommunen</t>
  </si>
  <si>
    <t>Fremme bruk av standardiserte og kvalitetssikrede datasett og styrke kompetansen i offentlig forvaltning for å integrere areal-, natur- og klimaregnskap samt arealanalyser i planlegging og beslutningsprosesser</t>
  </si>
  <si>
    <t>Årlige fagdager/webinarer</t>
  </si>
  <si>
    <t>Fylkeskommunen/Kartverket</t>
  </si>
  <si>
    <t>Sikre oppdaterte og tilgjengelige geodata og registre, inkludert basisdata, plan- og eiendomsinformasjon, høydedata og luftfartshinder, for å støtte planlegging, forvaltning og trygg ferdsel.</t>
  </si>
  <si>
    <t>Datasett som FKB-Vann og FKB-TraktorvegSti inneholder mye gammelt, ukjent og utdaterte data</t>
  </si>
  <si>
    <t>Gjennomføre kvalitetsheving avtraktorveisti mot andre datakilder som N50 og laser</t>
  </si>
  <si>
    <t>Flere anleggseiere unnlater å oppdatere data i eget anleggsregister med periodisk ajourførte data.</t>
  </si>
  <si>
    <t>Være pådriver for å få til et opplegg slik at ledningsdata fra periodisk ajourføring benyttes til oppgraderingen av anleggets register. Gjennomføre fagdag</t>
  </si>
  <si>
    <t>E-verksgruppa</t>
  </si>
  <si>
    <t xml:space="preserve">Per i dag er det X kommuner som ikke geosynkroniserer alle planbasene sine. </t>
  </si>
  <si>
    <t>Gode internrutiner:  alle kommuner må ha rutiner for å følge opp feilmeldinger og stopp i geosynk i framtidig løsning.</t>
  </si>
  <si>
    <t>Kommunene</t>
  </si>
  <si>
    <t>Plan</t>
  </si>
  <si>
    <t>Kommunene er usikre på hvilke krav og og forberedelser som må gjøres i planverket for å sikre en smidig overgang til Plan 5.1.</t>
  </si>
  <si>
    <t xml:space="preserve">Følge opp programvare leverandøren: Hvert samarbeid må ta kontakt med sin programvareleverandør og implementere plan 5.1 i kommunale systemer når det er tilgjengelig. </t>
  </si>
  <si>
    <t>Styrke datadrevet forvaltning og digital kompetanse ved å sikre tilgang til relevante data, gjennomføre årlige kompetansetiltak og utnytte nye digitale løsninger i planlegging, drift og verdiskaping.</t>
  </si>
  <si>
    <t>Det gjennomføres digitale fagsamlinger utenfor egen organsiasjon som kan flere med fordel kunne delta på</t>
  </si>
  <si>
    <t>Deling av informasjon om fagsamlinger, webinarer, kurs på tvers av organisasjoner</t>
  </si>
  <si>
    <t>Alle</t>
  </si>
  <si>
    <t>Sikre tilgang til oppdaterte og kvalitetssikrede data for effektiv ruteplanlegging, navigasjon og transportrelaterte tjenester.</t>
  </si>
  <si>
    <t>Ny vegdataforskrift.</t>
  </si>
  <si>
    <t>Webinar</t>
  </si>
  <si>
    <t>NVDB-brukerforum</t>
  </si>
  <si>
    <t>Manglende sammenknytting  mellom FKB-TraktorvegSti og NVDB Vegnett pluss</t>
  </si>
  <si>
    <t xml:space="preserve">Gjennomføre kvalitetsheving og konnektering mellom disse datasettene </t>
  </si>
  <si>
    <t>Styrke samarbeid i regionen ved å utnytte eksisterende og etablere nye samarbeidsarenaer</t>
  </si>
  <si>
    <t>Lite samarbeid mellom de ulike samferdselsetatene</t>
  </si>
  <si>
    <t>Opprette et samferdselsnettverk</t>
  </si>
  <si>
    <t>Fylkeskommunen/Vegvesenet</t>
  </si>
  <si>
    <t>Fremme innovasjon og kvalitet i datainnsamling og planlegging ved å ta i bruk nye datafangstmetoder og styrke samarbeid med universitetsmiljøene for forskning og utvikling</t>
  </si>
  <si>
    <t>Har i dag et samarbeid med USN i Bø</t>
  </si>
  <si>
    <t>Etablere faste samarbeid med andre avdelinger ved USN eller private firmaer</t>
  </si>
  <si>
    <t>Kartverket/ USN</t>
  </si>
  <si>
    <t>B3: Ferdigstilte bygninger har en ferdigstillelsesstatus i eiendomsregisteret</t>
  </si>
  <si>
    <t>januar 2026: Ve - 436, Te - 708</t>
  </si>
  <si>
    <t>Fokus 2026: Ferdigstilte boliger og fritidsboliger har en ferdigstillelsesstatus i matrikkelen</t>
  </si>
  <si>
    <t>Ve: 100 Te: 300</t>
  </si>
  <si>
    <t>Kommunen / Kartverket</t>
  </si>
  <si>
    <t>Eiendom</t>
  </si>
  <si>
    <t>B1: Lovpålagte datafelt for arealer i bygninger fylles ut på bygninger</t>
  </si>
  <si>
    <t>januar 2026: Ve - 25, Te - 41 BRA</t>
  </si>
  <si>
    <t>Fokus 2026: Bygninger med et utvalg boligkoder skal ha BRA. BRA skal føres på bruksenhet og etasje</t>
  </si>
  <si>
    <t>Ve: 0 Te: 0</t>
  </si>
  <si>
    <t xml:space="preserve">B4: Bygningskode og bruksenhetstype føres konsistent. </t>
  </si>
  <si>
    <t>Har ikke egne tall på fylkesnivå</t>
  </si>
  <si>
    <t>Fokus på bolig og fritidsbolig. Ingen har kun unummererte bruksenheter.</t>
  </si>
  <si>
    <t>Reduksjon på 15%</t>
  </si>
  <si>
    <t>M1: Matrikkelenhetene grunneiendom, festegrunn og jordsameie har teig</t>
  </si>
  <si>
    <t>januar 2026: Ve - 1, Te - 16</t>
  </si>
  <si>
    <t>Fokus i 2026: Matrikkelenhet med bygning med kode bolig og fritidsbolig har teig</t>
  </si>
  <si>
    <t xml:space="preserve"> M5: Matrikkelenhetenes teiger er avgrenset med eiendomsgrenser (eventuelt hjelpelinjer) og uten bruk av fiktive linjer.</t>
  </si>
  <si>
    <t>januar 2026: Ve - 1281, Te - 5307</t>
  </si>
  <si>
    <t>Fokus 2026: Matrikkelenhet med bygning med kode bolig og fritidsbolig</t>
  </si>
  <si>
    <t>Ve: 1000 Te: 5000</t>
  </si>
  <si>
    <t>Adresser: Alle kommuner i Vestfold og Telemark har gjort en førstegangs registrering av atkomstpunkt for aktuelle adresser</t>
  </si>
  <si>
    <t>Atkomstpunkt januar 2026. Ve 1289 Te: 3245.   Kandidater Ve: 8840 Te: 8085</t>
  </si>
  <si>
    <t>Informasjon til kommunene og lister på nextcloud</t>
  </si>
  <si>
    <t>Alle har gjort førstegangsregistrering</t>
  </si>
  <si>
    <t>Gjennomføre matrikkel-fagdag for kommunene i Vestfold og Telemark med fokus på datakvalitetsstrategien og kvalitetslister til kommunene</t>
  </si>
  <si>
    <t>Dagskurs</t>
  </si>
  <si>
    <t>Kartverket VeTe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</si>
</sst>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kr&quot;\ * #,##0_-;\-&quot;kr&quot;\ * #,##0_-;_-&quot;kr&quot;\ * &quot;-&quot;_-;_-@_-"/>
    <numFmt numFmtId="44" formatCode="_-&quot;kr&quot;\ * #,##0.00_-;\-&quot;kr&quot;\ * #,##0.00_-;_-&quot;kr&quot;\ * &quot;-&quot;??_-;_-@_-"/>
    <numFmt numFmtId="164" formatCode="0.0"/>
    <numFmt numFmtId="165" formatCode="#,##0.00_ ;\-#,##0.00\ "/>
  </numFmts>
  <fonts count="30" x14ac:knownFonts="1">
    <font>
      <sz val="11"/>
      <color theme="1"/>
      <name val="Calibri"/>
      <family val="2"/>
      <scheme val="minor"/>
    </font>
    <font>
      <b/>
      <sz val="14"/>
      <color theme="1"/>
      <name val="Calibri"/>
      <family val="2"/>
      <scheme val="minor"/>
    </font>
    <font>
      <b/>
      <sz val="11"/>
      <color theme="1"/>
      <name val="Calibri"/>
      <family val="2"/>
      <scheme val="minor"/>
    </font>
    <font>
      <b/>
      <sz val="11"/>
      <color rgb="FF00B050"/>
      <name val="Calibri"/>
      <family val="2"/>
      <scheme val="minor"/>
    </font>
    <font>
      <b/>
      <sz val="12"/>
      <color theme="1"/>
      <name val="Calibri"/>
      <family val="2"/>
      <scheme val="minor"/>
    </font>
    <font>
      <sz val="14"/>
      <color theme="1"/>
      <name val="Calibri"/>
      <family val="2"/>
      <scheme val="minor"/>
    </font>
    <font>
      <sz val="8"/>
      <name val="Calibri"/>
      <family val="2"/>
      <scheme val="minor"/>
    </font>
    <font>
      <sz val="11"/>
      <name val="Calibri"/>
      <family val="2"/>
      <scheme val="minor"/>
    </font>
    <font>
      <b/>
      <sz val="12"/>
      <name val="Calibri"/>
      <family val="2"/>
      <scheme val="minor"/>
    </font>
    <font>
      <sz val="12"/>
      <name val="Calibri"/>
      <family val="2"/>
      <scheme val="minor"/>
    </font>
    <font>
      <b/>
      <sz val="11"/>
      <color theme="0"/>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1"/>
      <color rgb="FF000000"/>
      <name val="Aptos"/>
      <family val="2"/>
    </font>
    <font>
      <sz val="11"/>
      <color rgb="FF000000"/>
      <name val="Aptos Narrow"/>
      <family val="2"/>
    </font>
    <font>
      <b/>
      <sz val="16"/>
      <color theme="1"/>
      <name val="Calibri"/>
      <family val="2"/>
      <scheme val="minor"/>
    </font>
    <font>
      <sz val="12"/>
      <color theme="1"/>
      <name val="Calibri"/>
      <family val="2"/>
      <scheme val="minor"/>
    </font>
    <font>
      <b/>
      <sz val="11"/>
      <color rgb="FFCCFF66"/>
      <name val="Calibri"/>
      <family val="2"/>
      <scheme val="minor"/>
    </font>
    <font>
      <sz val="11"/>
      <color theme="1"/>
      <name val="Aptos"/>
      <family val="2"/>
    </font>
    <font>
      <sz val="10"/>
      <name val="MS Sans Serif"/>
      <family val="2"/>
    </font>
    <font>
      <sz val="11"/>
      <color rgb="FF000000"/>
      <name val="Calibri"/>
      <charset val="1"/>
    </font>
    <font>
      <b/>
      <sz val="11"/>
      <color rgb="FF000000"/>
      <name val="Calibri"/>
      <scheme val="minor"/>
    </font>
    <font>
      <sz val="11"/>
      <color rgb="FF000000"/>
      <name val="Calibri"/>
      <scheme val="minor"/>
    </font>
    <font>
      <sz val="11"/>
      <color theme="1"/>
      <name val="Aptos"/>
      <family val="2"/>
      <charset val="1"/>
    </font>
    <font>
      <sz val="11"/>
      <color rgb="FF000000"/>
      <name val="Aptos"/>
    </font>
    <font>
      <b/>
      <sz val="11"/>
      <color rgb="FF000000"/>
      <name val="Calibri"/>
      <family val="2"/>
      <scheme val="minor"/>
    </font>
    <font>
      <sz val="11"/>
      <color rgb="FF000000"/>
      <name val="Calibri"/>
      <family val="2"/>
      <scheme val="minor"/>
    </font>
    <font>
      <sz val="9"/>
      <color theme="1"/>
      <name val="Segoe UI"/>
      <family val="2"/>
    </font>
    <font>
      <sz val="11"/>
      <color rgb="FF242424"/>
      <name val="Aptos Narrow"/>
      <charset val="1"/>
    </font>
  </fonts>
  <fills count="16">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theme="4"/>
        <bgColor indexed="64"/>
      </patternFill>
    </fill>
    <fill>
      <patternFill patternType="solid">
        <fgColor rgb="FF0070C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C000"/>
        <bgColor indexed="64"/>
      </patternFill>
    </fill>
    <fill>
      <patternFill patternType="solid">
        <fgColor theme="4" tint="0.59999389629810485"/>
        <bgColor indexed="64"/>
      </patternFill>
    </fill>
    <fill>
      <patternFill patternType="solid">
        <fgColor rgb="FF70AD47"/>
        <bgColor indexed="64"/>
      </patternFill>
    </fill>
    <fill>
      <patternFill patternType="solid">
        <fgColor rgb="FFFF5050"/>
        <bgColor indexed="64"/>
      </patternFill>
    </fill>
    <fill>
      <patternFill patternType="solid">
        <fgColor rgb="FF66FF66"/>
        <bgColor indexed="64"/>
      </patternFill>
    </fill>
    <fill>
      <patternFill patternType="solid">
        <fgColor rgb="FFCCFF99"/>
        <bgColor indexed="64"/>
      </patternFill>
    </fill>
    <fill>
      <patternFill patternType="solid">
        <fgColor theme="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3">
    <xf numFmtId="0" fontId="0" fillId="0" borderId="0"/>
    <xf numFmtId="44" fontId="11" fillId="0" borderId="0" applyFont="0" applyFill="0" applyBorder="0" applyAlignment="0" applyProtection="0"/>
    <xf numFmtId="40" fontId="20" fillId="0" borderId="0" applyFont="0" applyFill="0" applyBorder="0" applyAlignment="0" applyProtection="0"/>
  </cellStyleXfs>
  <cellXfs count="116">
    <xf numFmtId="0" fontId="0" fillId="0" borderId="0" xfId="0"/>
    <xf numFmtId="0" fontId="3" fillId="0" borderId="0" xfId="0" applyFont="1"/>
    <xf numFmtId="0" fontId="2" fillId="0" borderId="0" xfId="0" applyFont="1"/>
    <xf numFmtId="0" fontId="0" fillId="0" borderId="0" xfId="0" applyAlignment="1">
      <alignment vertical="center"/>
    </xf>
    <xf numFmtId="1" fontId="0" fillId="0" borderId="0" xfId="0" applyNumberFormat="1"/>
    <xf numFmtId="0" fontId="0" fillId="5" borderId="0" xfId="0" applyFill="1"/>
    <xf numFmtId="0" fontId="0" fillId="6" borderId="0" xfId="0" applyFill="1"/>
    <xf numFmtId="0" fontId="0" fillId="7" borderId="0" xfId="0" applyFill="1"/>
    <xf numFmtId="0" fontId="0" fillId="8" borderId="0" xfId="0" applyFill="1"/>
    <xf numFmtId="0" fontId="0" fillId="9" borderId="0" xfId="0" applyFill="1"/>
    <xf numFmtId="0" fontId="8" fillId="0" borderId="4" xfId="0" applyFont="1" applyBorder="1" applyAlignment="1">
      <alignment horizontal="center" wrapText="1"/>
    </xf>
    <xf numFmtId="49" fontId="12" fillId="0" borderId="13" xfId="0" applyNumberFormat="1" applyFont="1" applyBorder="1" applyAlignment="1">
      <alignment horizontal="left"/>
    </xf>
    <xf numFmtId="49" fontId="13" fillId="0" borderId="13" xfId="0" applyNumberFormat="1" applyFont="1" applyBorder="1" applyAlignment="1">
      <alignment horizontal="left"/>
    </xf>
    <xf numFmtId="49" fontId="12" fillId="0" borderId="13" xfId="0" applyNumberFormat="1" applyFont="1" applyBorder="1" applyAlignment="1">
      <alignment horizontal="left" wrapText="1"/>
    </xf>
    <xf numFmtId="0" fontId="2" fillId="11" borderId="0" xfId="0" applyFont="1" applyFill="1"/>
    <xf numFmtId="0" fontId="2" fillId="4" borderId="0" xfId="0" applyFont="1" applyFill="1"/>
    <xf numFmtId="0" fontId="4" fillId="11" borderId="1" xfId="0" applyFont="1" applyFill="1" applyBorder="1" applyAlignment="1">
      <alignment horizontal="center" textRotation="90" wrapText="1"/>
    </xf>
    <xf numFmtId="0" fontId="7" fillId="0" borderId="0" xfId="0" applyFont="1"/>
    <xf numFmtId="0" fontId="7" fillId="0" borderId="0" xfId="0" applyFont="1" applyAlignment="1">
      <alignment horizontal="center"/>
    </xf>
    <xf numFmtId="0" fontId="1" fillId="0" borderId="0" xfId="0" applyFont="1"/>
    <xf numFmtId="3" fontId="0" fillId="0" borderId="0" xfId="0" applyNumberFormat="1"/>
    <xf numFmtId="0" fontId="5" fillId="0" borderId="0" xfId="0" applyFont="1"/>
    <xf numFmtId="0" fontId="10" fillId="0" borderId="3" xfId="0" applyFont="1" applyBorder="1" applyAlignment="1">
      <alignment horizontal="center"/>
    </xf>
    <xf numFmtId="0" fontId="4" fillId="3" borderId="9" xfId="0" applyFont="1" applyFill="1" applyBorder="1" applyAlignment="1">
      <alignment horizontal="center" wrapText="1"/>
    </xf>
    <xf numFmtId="0" fontId="4" fillId="3" borderId="1" xfId="0" applyFont="1" applyFill="1" applyBorder="1" applyAlignment="1">
      <alignment horizontal="center" wrapText="1"/>
    </xf>
    <xf numFmtId="0" fontId="4" fillId="3" borderId="2" xfId="0" applyFont="1" applyFill="1" applyBorder="1" applyAlignment="1">
      <alignment horizontal="center" wrapText="1"/>
    </xf>
    <xf numFmtId="0" fontId="0" fillId="3" borderId="17" xfId="0" applyFill="1" applyBorder="1"/>
    <xf numFmtId="0" fontId="0" fillId="3" borderId="8" xfId="0" applyFill="1" applyBorder="1"/>
    <xf numFmtId="0" fontId="0" fillId="11" borderId="1" xfId="0" applyFill="1" applyBorder="1"/>
    <xf numFmtId="0" fontId="0" fillId="3" borderId="1" xfId="0" applyFill="1" applyBorder="1"/>
    <xf numFmtId="44" fontId="0" fillId="10" borderId="1" xfId="1" applyFont="1" applyFill="1" applyBorder="1" applyProtection="1"/>
    <xf numFmtId="44" fontId="0" fillId="10" borderId="2" xfId="1" applyFont="1" applyFill="1" applyBorder="1" applyProtection="1"/>
    <xf numFmtId="0" fontId="0" fillId="2" borderId="10" xfId="0" applyFill="1" applyBorder="1"/>
    <xf numFmtId="0" fontId="0" fillId="2" borderId="1" xfId="0" applyFill="1" applyBorder="1"/>
    <xf numFmtId="0" fontId="0" fillId="0" borderId="0" xfId="0" applyAlignment="1">
      <alignment horizontal="left"/>
    </xf>
    <xf numFmtId="44" fontId="0" fillId="0" borderId="0" xfId="1" applyFont="1" applyFill="1" applyBorder="1" applyProtection="1"/>
    <xf numFmtId="0" fontId="14" fillId="0" borderId="0" xfId="0" applyFont="1" applyAlignment="1">
      <alignment vertical="center" wrapText="1"/>
    </xf>
    <xf numFmtId="0" fontId="14" fillId="0" borderId="0" xfId="0" applyFont="1" applyAlignment="1">
      <alignment horizontal="center" vertical="center" wrapText="1"/>
    </xf>
    <xf numFmtId="0" fontId="15" fillId="0" borderId="0" xfId="0" applyFont="1" applyAlignment="1">
      <alignment horizontal="center" vertical="center"/>
    </xf>
    <xf numFmtId="0" fontId="0" fillId="0" borderId="0" xfId="0" applyProtection="1">
      <protection locked="0"/>
    </xf>
    <xf numFmtId="0" fontId="4" fillId="3" borderId="19" xfId="0" applyFont="1" applyFill="1" applyBorder="1" applyAlignment="1">
      <alignment horizontal="center" wrapText="1"/>
    </xf>
    <xf numFmtId="0" fontId="0" fillId="3" borderId="19" xfId="0" applyFill="1" applyBorder="1"/>
    <xf numFmtId="0" fontId="0" fillId="2" borderId="19" xfId="0" applyFill="1" applyBorder="1"/>
    <xf numFmtId="0" fontId="4" fillId="3" borderId="17" xfId="0" applyFont="1" applyFill="1" applyBorder="1" applyAlignment="1">
      <alignment horizontal="center" wrapText="1"/>
    </xf>
    <xf numFmtId="0" fontId="0" fillId="2" borderId="17" xfId="0" applyFill="1" applyBorder="1"/>
    <xf numFmtId="0" fontId="0" fillId="2" borderId="2" xfId="0" applyFill="1" applyBorder="1"/>
    <xf numFmtId="0" fontId="7" fillId="11" borderId="0" xfId="0" applyFont="1" applyFill="1" applyAlignment="1">
      <alignment horizontal="center"/>
    </xf>
    <xf numFmtId="0" fontId="0" fillId="12" borderId="14" xfId="0" applyFill="1" applyBorder="1"/>
    <xf numFmtId="0" fontId="0" fillId="12" borderId="15" xfId="0" applyFill="1" applyBorder="1"/>
    <xf numFmtId="0" fontId="0" fillId="12" borderId="16" xfId="0" applyFill="1" applyBorder="1"/>
    <xf numFmtId="0" fontId="2" fillId="0" borderId="0" xfId="0" applyFont="1" applyAlignment="1">
      <alignment horizontal="center"/>
    </xf>
    <xf numFmtId="164" fontId="0" fillId="0" borderId="0" xfId="0" applyNumberFormat="1"/>
    <xf numFmtId="0" fontId="4" fillId="11" borderId="1" xfId="0" applyFont="1" applyFill="1" applyBorder="1" applyAlignment="1">
      <alignment horizontal="center" wrapText="1"/>
    </xf>
    <xf numFmtId="0" fontId="8" fillId="3" borderId="0" xfId="0" applyFont="1" applyFill="1" applyAlignment="1">
      <alignment horizontal="center" wrapText="1"/>
    </xf>
    <xf numFmtId="0" fontId="9" fillId="3" borderId="0" xfId="0" applyFont="1" applyFill="1" applyAlignment="1">
      <alignment horizontal="center" wrapText="1"/>
    </xf>
    <xf numFmtId="0" fontId="8" fillId="3" borderId="0" xfId="0" applyFont="1" applyFill="1" applyAlignment="1">
      <alignment horizontal="center"/>
    </xf>
    <xf numFmtId="3" fontId="0" fillId="0" borderId="0" xfId="0" applyNumberFormat="1" applyProtection="1">
      <protection locked="0"/>
    </xf>
    <xf numFmtId="0" fontId="2" fillId="13" borderId="21" xfId="0" applyFont="1" applyFill="1" applyBorder="1" applyAlignment="1">
      <alignment horizontal="center" vertical="center"/>
    </xf>
    <xf numFmtId="0" fontId="0" fillId="13" borderId="22" xfId="0" applyFill="1" applyBorder="1" applyAlignment="1">
      <alignment horizontal="left" vertical="center" wrapText="1"/>
    </xf>
    <xf numFmtId="0" fontId="0" fillId="13" borderId="23" xfId="0" applyFill="1" applyBorder="1" applyAlignment="1">
      <alignment wrapText="1"/>
    </xf>
    <xf numFmtId="44" fontId="0" fillId="0" borderId="0" xfId="0" applyNumberFormat="1"/>
    <xf numFmtId="0" fontId="0" fillId="14" borderId="7" xfId="0" applyFill="1" applyBorder="1" applyAlignment="1">
      <alignment vertical="top" wrapText="1"/>
    </xf>
    <xf numFmtId="0" fontId="2" fillId="14" borderId="6" xfId="0" applyFont="1" applyFill="1" applyBorder="1" applyAlignment="1">
      <alignment horizontal="center" vertical="top"/>
    </xf>
    <xf numFmtId="0" fontId="4" fillId="14" borderId="5" xfId="0" applyFont="1" applyFill="1" applyBorder="1" applyAlignment="1">
      <alignment vertical="top"/>
    </xf>
    <xf numFmtId="0" fontId="2" fillId="14" borderId="17" xfId="0" applyFont="1" applyFill="1" applyBorder="1" applyAlignment="1">
      <alignment horizontal="center" vertical="top"/>
    </xf>
    <xf numFmtId="0" fontId="2" fillId="14" borderId="1" xfId="0" applyFont="1" applyFill="1" applyBorder="1" applyAlignment="1">
      <alignment vertical="top" wrapText="1"/>
    </xf>
    <xf numFmtId="0" fontId="0" fillId="14" borderId="2" xfId="0" applyFill="1" applyBorder="1" applyAlignment="1">
      <alignment vertical="top" wrapText="1"/>
    </xf>
    <xf numFmtId="0" fontId="0" fillId="14" borderId="1" xfId="0" applyFill="1" applyBorder="1" applyAlignment="1">
      <alignment vertical="top" wrapText="1"/>
    </xf>
    <xf numFmtId="164" fontId="0" fillId="0" borderId="0" xfId="0" applyNumberFormat="1"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0" xfId="0" applyAlignment="1" applyProtection="1">
      <alignment wrapText="1"/>
      <protection locked="0"/>
    </xf>
    <xf numFmtId="0" fontId="0" fillId="0" borderId="0" xfId="0" applyAlignment="1">
      <alignment wrapText="1"/>
    </xf>
    <xf numFmtId="0" fontId="2" fillId="5" borderId="0" xfId="0" applyFont="1" applyFill="1"/>
    <xf numFmtId="0" fontId="18" fillId="14" borderId="6" xfId="0" applyFont="1" applyFill="1" applyBorder="1" applyAlignment="1">
      <alignment horizontal="center" vertical="top"/>
    </xf>
    <xf numFmtId="0" fontId="10" fillId="0" borderId="0" xfId="0" applyFont="1" applyAlignment="1">
      <alignment horizontal="center"/>
    </xf>
    <xf numFmtId="0" fontId="7" fillId="0" borderId="0" xfId="0" applyFont="1" applyAlignment="1" applyProtection="1">
      <alignment wrapText="1"/>
      <protection locked="0"/>
    </xf>
    <xf numFmtId="44" fontId="0" fillId="0" borderId="0" xfId="1" applyFont="1" applyProtection="1">
      <protection locked="0"/>
    </xf>
    <xf numFmtId="0" fontId="0" fillId="0" borderId="0" xfId="0" applyAlignment="1">
      <alignment horizontal="center"/>
    </xf>
    <xf numFmtId="0" fontId="0" fillId="0" borderId="0" xfId="0" applyAlignment="1">
      <alignment horizontal="right"/>
    </xf>
    <xf numFmtId="0" fontId="0" fillId="11" borderId="2" xfId="0"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19" fillId="0" borderId="0" xfId="0" applyFont="1" applyAlignment="1">
      <alignment vertical="center"/>
    </xf>
    <xf numFmtId="164" fontId="2" fillId="0" borderId="0" xfId="0" applyNumberFormat="1" applyFont="1"/>
    <xf numFmtId="42" fontId="0" fillId="10" borderId="17" xfId="1" applyNumberFormat="1" applyFont="1" applyFill="1" applyBorder="1" applyProtection="1"/>
    <xf numFmtId="42" fontId="0" fillId="0" borderId="0" xfId="1" applyNumberFormat="1" applyFont="1" applyFill="1" applyBorder="1" applyProtection="1"/>
    <xf numFmtId="165" fontId="0" fillId="0" borderId="0" xfId="1" applyNumberFormat="1" applyFont="1" applyFill="1" applyBorder="1" applyProtection="1"/>
    <xf numFmtId="0" fontId="0" fillId="0" borderId="0" xfId="0"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Alignment="1">
      <alignment horizontal="left" vertical="center" wrapText="1"/>
    </xf>
    <xf numFmtId="0" fontId="0" fillId="0" borderId="0" xfId="0" applyAlignment="1">
      <alignment vertical="center" wrapText="1"/>
    </xf>
    <xf numFmtId="0" fontId="0" fillId="0" borderId="0" xfId="0" applyAlignment="1" applyProtection="1">
      <alignment horizontal="left" vertical="center" wrapText="1"/>
      <protection locked="0"/>
    </xf>
    <xf numFmtId="0" fontId="21" fillId="0" borderId="0" xfId="0" applyFont="1"/>
    <xf numFmtId="0" fontId="23" fillId="0" borderId="0" xfId="0" applyFont="1" applyAlignment="1" applyProtection="1">
      <alignment vertical="center" wrapText="1"/>
      <protection locked="0"/>
    </xf>
    <xf numFmtId="49" fontId="0" fillId="0" borderId="0" xfId="0" applyNumberFormat="1" applyAlignment="1" applyProtection="1">
      <alignment horizontal="center" vertical="center" wrapText="1"/>
      <protection locked="0"/>
    </xf>
    <xf numFmtId="0" fontId="24" fillId="0" borderId="0" xfId="0" applyFont="1" applyAlignment="1">
      <alignment vertical="center" wrapText="1"/>
    </xf>
    <xf numFmtId="0" fontId="25" fillId="0" borderId="0" xfId="0" applyFont="1" applyAlignment="1">
      <alignment vertical="center" wrapText="1"/>
    </xf>
    <xf numFmtId="0" fontId="24" fillId="0" borderId="0" xfId="0" applyFont="1" applyAlignment="1">
      <alignment wrapText="1"/>
    </xf>
    <xf numFmtId="0" fontId="28" fillId="0" borderId="0" xfId="0" applyFont="1" applyAlignment="1">
      <alignment vertical="center" wrapText="1"/>
    </xf>
    <xf numFmtId="0" fontId="0" fillId="0" borderId="0" xfId="0" applyAlignment="1" applyProtection="1">
      <alignment horizontal="left" vertical="top"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center" vertical="center" wrapText="1"/>
      <protection locked="0"/>
    </xf>
    <xf numFmtId="9" fontId="0" fillId="0" borderId="0" xfId="0" applyNumberFormat="1" applyAlignment="1" applyProtection="1">
      <alignment horizontal="center" vertical="center" wrapText="1"/>
      <protection locked="0"/>
    </xf>
    <xf numFmtId="0" fontId="29" fillId="0" borderId="0" xfId="0" applyFont="1" applyAlignment="1">
      <alignment vertical="center"/>
    </xf>
    <xf numFmtId="0" fontId="29" fillId="0" borderId="0" xfId="0" applyFont="1" applyAlignment="1">
      <alignment vertical="center" wrapText="1"/>
    </xf>
    <xf numFmtId="0" fontId="21" fillId="0" borderId="0" xfId="0" applyFont="1" applyAlignment="1">
      <alignment horizontal="center" vertical="center"/>
    </xf>
    <xf numFmtId="0" fontId="16" fillId="13" borderId="12" xfId="0" applyFont="1" applyFill="1" applyBorder="1" applyAlignment="1">
      <alignment horizontal="center"/>
    </xf>
    <xf numFmtId="0" fontId="16" fillId="13" borderId="11" xfId="0" applyFont="1" applyFill="1" applyBorder="1" applyAlignment="1">
      <alignment horizontal="center"/>
    </xf>
    <xf numFmtId="0" fontId="16" fillId="13" borderId="20" xfId="0" applyFont="1" applyFill="1" applyBorder="1" applyAlignment="1">
      <alignment horizontal="center"/>
    </xf>
    <xf numFmtId="0" fontId="17" fillId="14" borderId="19" xfId="0" applyFont="1" applyFill="1" applyBorder="1" applyAlignment="1">
      <alignment horizontal="left" vertical="top" wrapText="1"/>
    </xf>
    <xf numFmtId="0" fontId="17" fillId="14" borderId="24" xfId="0" applyFont="1" applyFill="1" applyBorder="1" applyAlignment="1">
      <alignment horizontal="left" vertical="top" wrapText="1"/>
    </xf>
    <xf numFmtId="0" fontId="2" fillId="15" borderId="18" xfId="0" applyFont="1" applyFill="1" applyBorder="1" applyAlignment="1">
      <alignment horizontal="center"/>
    </xf>
    <xf numFmtId="0" fontId="1" fillId="3" borderId="12" xfId="0" applyFont="1" applyFill="1" applyBorder="1" applyAlignment="1">
      <alignment horizontal="center"/>
    </xf>
    <xf numFmtId="0" fontId="1" fillId="3" borderId="11" xfId="0" applyFont="1" applyFill="1" applyBorder="1" applyAlignment="1">
      <alignment horizontal="center"/>
    </xf>
    <xf numFmtId="0" fontId="1" fillId="3" borderId="20" xfId="0" applyFont="1" applyFill="1" applyBorder="1" applyAlignment="1">
      <alignment horizontal="center"/>
    </xf>
    <xf numFmtId="0" fontId="0" fillId="0" borderId="0" xfId="0" applyAlignment="1">
      <alignment horizontal="center"/>
    </xf>
  </cellXfs>
  <cellStyles count="3">
    <cellStyle name="Komma 44" xfId="2" xr:uid="{38274AE5-EE8F-4AF8-8972-062A96CE8AF0}"/>
    <cellStyle name="Normal" xfId="0" builtinId="0"/>
    <cellStyle name="Valuta" xfId="1" builtinId="4"/>
  </cellStyles>
  <dxfs count="191">
    <dxf>
      <alignment horizontal="left"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left" vertical="center" textRotation="0" wrapText="1" indent="0" justifyLastLine="0" shrinkToFit="0" readingOrder="0"/>
      <protection locked="0" hidden="0"/>
    </dxf>
    <dxf>
      <font>
        <strike val="0"/>
        <outline val="0"/>
        <shadow val="0"/>
        <u val="none"/>
        <vertAlign val="baseline"/>
        <sz val="11"/>
      </font>
      <alignment horizontal="left"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border outline="0">
        <top style="thin">
          <color indexed="64"/>
        </top>
      </border>
    </dxf>
    <dxf>
      <alignment horizontal="left" vertical="center" textRotation="0" wrapText="1" indent="0" justifyLastLine="0" shrinkToFit="0" readingOrder="0"/>
      <protection locked="0" hidden="0"/>
    </dxf>
    <dxf>
      <border outline="0">
        <bottom style="thin">
          <color indexed="64"/>
        </bottom>
      </border>
    </dxf>
    <dxf>
      <font>
        <b val="0"/>
        <i val="0"/>
        <strike val="0"/>
        <condense val="0"/>
        <extend val="0"/>
        <outline val="0"/>
        <shadow val="0"/>
        <u val="none"/>
        <vertAlign val="baseline"/>
        <sz val="10"/>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bottom/>
      </border>
    </dxf>
    <dxf>
      <numFmt numFmtId="0" formatCode="General"/>
      <alignment horizontal="general" vertical="bottom" textRotation="0" wrapText="1" indent="0" justifyLastLine="0" shrinkToFit="0" readingOrder="0"/>
      <protection locked="1"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ill>
        <patternFill patternType="none">
          <fgColor indexed="64"/>
          <bgColor auto="1"/>
        </patternFill>
      </fill>
      <alignment horizontal="general" vertical="bottom"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protection locked="1" hidden="0"/>
    </dxf>
    <dxf>
      <numFmt numFmtId="34" formatCode="_-&quot;kr&quot;\ * #,##0.00_-;\-&quot;kr&quot;\ * #,##0.00_-;_-&quot;kr&quot;\ * &quot;-&quot;??_-;_-@_-"/>
      <fill>
        <patternFill patternType="none">
          <fgColor indexed="64"/>
          <bgColor auto="1"/>
        </patternFill>
      </fill>
      <protection locked="1" hidden="0"/>
    </dxf>
    <dxf>
      <numFmt numFmtId="34" formatCode="_-&quot;kr&quot;\ * #,##0.00_-;\-&quot;kr&quot;\ * #,##0.00_-;_-&quot;kr&quot;\ * &quot;-&quot;??_-;_-@_-"/>
      <fill>
        <patternFill patternType="none">
          <fgColor indexed="64"/>
          <bgColor indexed="65"/>
        </patternFill>
      </fill>
      <border diagonalUp="0" diagonalDown="0" outline="0">
        <left/>
        <right style="medium">
          <color indexed="64"/>
        </right>
        <top/>
        <bottom/>
      </border>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4" formatCode="_-&quot;kr&quot;\ * #,##0.00_-;\-&quot;kr&quot;\ * #,##0.00_-;_-&quot;kr&quot;\ * &quot;-&quot;??_-;_-@_-"/>
      <fill>
        <patternFill patternType="none">
          <fgColor indexed="64"/>
          <bgColor auto="1"/>
        </patternFill>
      </fill>
      <protection locked="1" hidden="0"/>
    </dxf>
    <dxf>
      <numFmt numFmtId="34" formatCode="_-&quot;kr&quot;\ * #,##0.00_-;\-&quot;kr&quot;\ * #,##0.00_-;_-&quot;kr&quot;\ * &quot;-&quot;??_-;_-@_-"/>
      <fill>
        <patternFill patternType="none">
          <fgColor indexed="64"/>
          <bgColor auto="1"/>
        </patternFill>
      </fill>
      <protection locked="1" hidden="0"/>
    </dxf>
    <dxf>
      <fill>
        <patternFill patternType="none">
          <fgColor indexed="64"/>
          <bgColor indexed="65"/>
        </patternFill>
      </fill>
    </dxf>
    <dxf>
      <numFmt numFmtId="3" formatCode="#,##0"/>
      <fill>
        <patternFill patternType="none">
          <fgColor indexed="64"/>
          <bgColor auto="1"/>
        </patternFill>
      </fill>
      <protection locked="1" hidden="0"/>
    </dxf>
    <dxf>
      <fill>
        <patternFill patternType="none">
          <fgColor indexed="64"/>
          <bgColor indexed="65"/>
        </patternFill>
      </fill>
      <alignment horizontal="right" vertical="bottom" textRotation="0" wrapText="0" indent="0" justifyLastLine="0" shrinkToFit="0" readingOrder="0"/>
      <border diagonalUp="0" diagonalDown="0" outline="0">
        <left/>
        <right style="medium">
          <color indexed="64"/>
        </right>
        <top/>
        <bottom/>
      </border>
    </dxf>
    <dxf>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dxf>
    <dxf>
      <numFmt numFmtId="3" formatCode="#,##0"/>
      <fill>
        <patternFill patternType="none">
          <fgColor indexed="64"/>
          <bgColor auto="1"/>
        </patternFill>
      </fill>
      <protection locked="0" hidden="0"/>
    </dxf>
    <dxf>
      <fill>
        <patternFill patternType="none">
          <fgColor indexed="64"/>
          <bgColor indexed="65"/>
        </patternFill>
      </fill>
    </dxf>
    <dxf>
      <fill>
        <patternFill patternType="none">
          <fgColor indexed="64"/>
          <bgColor auto="1"/>
        </patternFill>
      </fill>
      <protection locked="1" hidden="0"/>
    </dxf>
    <dxf>
      <fill>
        <patternFill patternType="none">
          <fgColor indexed="64"/>
          <bgColor indexed="65"/>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protection locked="1" hidden="0"/>
    </dxf>
    <dxf>
      <fill>
        <patternFill patternType="none">
          <fgColor indexed="64"/>
          <bgColor indexed="65"/>
        </patternFill>
      </fill>
    </dxf>
    <dxf>
      <fill>
        <patternFill patternType="none">
          <fgColor indexed="64"/>
          <bgColor auto="1"/>
        </patternFill>
      </fill>
      <protection locked="0" hidden="0"/>
    </dxf>
    <dxf>
      <fill>
        <patternFill patternType="none">
          <fgColor indexed="64"/>
          <bgColor indexed="65"/>
        </patternFill>
      </fill>
    </dxf>
    <dxf>
      <fill>
        <patternFill patternType="none">
          <fgColor indexed="64"/>
          <bgColor auto="1"/>
        </patternFill>
      </fill>
      <protection locked="0" hidden="0"/>
    </dxf>
    <dxf>
      <fill>
        <patternFill patternType="none">
          <fgColor indexed="64"/>
          <bgColor auto="1"/>
        </patternFill>
      </fill>
      <alignment horizontal="center" vertical="bottom" textRotation="0" wrapText="0" indent="0" justifyLastLine="0" shrinkToFit="0" readingOrder="0"/>
      <protection locked="1" hidden="0"/>
    </dxf>
    <dxf>
      <fill>
        <patternFill patternType="none">
          <fgColor indexed="64"/>
          <bgColor indexed="65"/>
        </patternFill>
      </fill>
      <border diagonalUp="0" diagonalDown="0" outline="0">
        <left style="medium">
          <color indexed="64"/>
        </left>
        <right/>
        <top/>
        <bottom/>
      </border>
    </dxf>
    <dxf>
      <numFmt numFmtId="0" formatCode="General"/>
      <fill>
        <patternFill patternType="none">
          <fgColor indexed="64"/>
          <bgColor auto="1"/>
        </patternFill>
      </fill>
      <protection locked="1" hidden="0"/>
    </dxf>
    <dxf>
      <protection locked="1" hidden="0"/>
    </dxf>
    <dxf>
      <border diagonalUp="0" diagonalDown="0">
        <left/>
        <right/>
        <top style="thin">
          <color indexed="64"/>
        </top>
        <bottom/>
      </border>
    </dxf>
    <dxf>
      <fill>
        <patternFill patternType="none">
          <fgColor indexed="64"/>
          <bgColor auto="1"/>
        </patternFill>
      </fill>
      <protection locked="1" hidden="0"/>
    </dxf>
    <dxf>
      <font>
        <b/>
        <i val="0"/>
        <strike val="0"/>
        <condense val="0"/>
        <extend val="0"/>
        <outline val="0"/>
        <shadow val="0"/>
        <u val="none"/>
        <vertAlign val="baseline"/>
        <sz val="12"/>
        <color auto="1"/>
        <name val="Calibri"/>
        <family val="2"/>
        <scheme val="minor"/>
      </font>
      <fill>
        <patternFill patternType="solid">
          <fgColor indexed="64"/>
          <bgColor rgb="FF00B0F0"/>
        </patternFill>
      </fill>
      <alignment horizontal="center" vertical="bottom" textRotation="0" wrapText="0" indent="0" justifyLastLine="0" shrinkToFit="0" readingOrder="0"/>
      <protection locked="1" hidden="0"/>
    </dxf>
    <dxf>
      <protection locked="0" hidden="0"/>
    </dxf>
    <dxf>
      <alignment horizontal="right" vertical="bottom" textRotation="0" wrapText="0" indent="0" justifyLastLine="0" shrinkToFit="0" readingOrder="0"/>
      <protection locked="0" hidden="0"/>
    </dxf>
    <dxf>
      <protection locked="0" hidden="0"/>
    </dxf>
    <dxf>
      <protection locked="0" hidden="0"/>
    </dxf>
    <dxf>
      <protection locked="0" hidden="0"/>
    </dxf>
    <dxf>
      <protection locked="0" hidden="0"/>
    </dxf>
    <dxf>
      <border outline="0">
        <top style="thin">
          <color indexed="64"/>
        </top>
      </border>
    </dxf>
    <dxf>
      <protection locked="0" hidden="0"/>
    </dxf>
    <dxf>
      <border outline="0">
        <bottom style="medium">
          <color theme="1"/>
        </bottom>
      </border>
    </dxf>
    <dxf>
      <font>
        <b/>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font>
        <b/>
      </font>
      <numFmt numFmtId="164" formatCode="0.0"/>
      <fill>
        <patternFill patternType="none">
          <fgColor indexed="64"/>
          <bgColor auto="1"/>
        </patternFill>
      </fill>
      <protection locked="1" hidden="0"/>
    </dxf>
    <dxf>
      <alignment horizontal="general" vertical="bottom" textRotation="0" wrapText="1" indent="0" justifyLastLine="0" shrinkToFit="0" readingOrder="0"/>
      <protection locked="0" hidden="0"/>
    </dxf>
    <dxf>
      <protection locked="0" hidden="0"/>
    </dxf>
    <dxf>
      <numFmt numFmtId="164" formatCode="0.0"/>
      <fill>
        <patternFill patternType="none">
          <fgColor indexed="64"/>
          <bgColor auto="1"/>
        </patternFill>
      </fill>
      <protection locked="0" hidden="0"/>
    </dxf>
    <dxf>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strike val="0"/>
        <outline val="0"/>
        <shadow val="0"/>
        <u val="none"/>
        <vertAlign val="baseline"/>
        <sz val="11"/>
        <color auto="1"/>
        <name val="Calibri"/>
        <family val="2"/>
        <scheme val="minor"/>
      </font>
      <alignment horizontal="center" vertical="bottom" textRotation="0" wrapText="0" indent="0" justifyLastLine="0" shrinkToFit="0" readingOrder="0"/>
    </dxf>
    <dxf>
      <font>
        <b val="0"/>
        <strike val="0"/>
        <outline val="0"/>
        <shadow val="0"/>
        <u val="none"/>
        <vertAlign val="baseline"/>
        <sz val="11"/>
        <color auto="1"/>
        <name val="Calibri"/>
        <family val="2"/>
        <scheme val="minor"/>
      </font>
    </dxf>
    <dxf>
      <font>
        <b/>
        <i val="0"/>
        <strike val="0"/>
        <condense val="0"/>
        <extend val="0"/>
        <outline val="0"/>
        <shadow val="0"/>
        <u val="none"/>
        <vertAlign val="baseline"/>
        <sz val="11"/>
        <color theme="1"/>
        <name val="Calibri"/>
        <family val="2"/>
        <scheme val="minor"/>
      </font>
    </dxf>
    <dxf>
      <alignment horizontal="general" vertical="center" textRotation="0" wrapText="0" indent="0" justifyLastLine="0" shrinkToFit="0" readingOrder="0"/>
    </dxf>
  </dxfs>
  <tableStyles count="1" defaultTableStyle="TableStyleMedium2" defaultPivotStyle="PivotStyleLight16">
    <tableStyle name="Invisible" pivot="0" table="0" count="0" xr9:uid="{B31DAC2B-5476-4108-915D-5B3B7E7C5768}"/>
  </tableStyles>
  <colors>
    <mruColors>
      <color rgb="FFFF5050"/>
      <color rgb="FFCCFF66"/>
      <color rgb="FF70AD47"/>
      <color rgb="FFE5FFE5"/>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microsoft.com/office/2007/relationships/slicerCache" Target="slicerCaches/slicerCache7.xml"/><Relationship Id="rId23" Type="http://schemas.openxmlformats.org/officeDocument/2006/relationships/customXml" Target="../customXml/item3.xml"/><Relationship Id="rId10" Type="http://schemas.microsoft.com/office/2007/relationships/slicerCache" Target="slicerCaches/slicerCache2.xml"/><Relationship Id="rId19" Type="http://schemas.openxmlformats.org/officeDocument/2006/relationships/sheetMetadata" Target="metadata.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704850</xdr:colOff>
      <xdr:row>23</xdr:row>
      <xdr:rowOff>38100</xdr:rowOff>
    </xdr:from>
    <xdr:to>
      <xdr:col>2</xdr:col>
      <xdr:colOff>1844040</xdr:colOff>
      <xdr:row>24</xdr:row>
      <xdr:rowOff>152400</xdr:rowOff>
    </xdr:to>
    <xdr:sp macro="[0]!Module1.VisSystemArk" textlink="">
      <xdr:nvSpPr>
        <xdr:cNvPr id="3" name="Avrundet rektangel 1">
          <a:extLst>
            <a:ext uri="{FF2B5EF4-FFF2-40B4-BE49-F238E27FC236}">
              <a16:creationId xmlns:a16="http://schemas.microsoft.com/office/drawing/2014/main" id="{41E6343B-AE59-4FD0-9C93-9A3D6DA5C322}"/>
            </a:ext>
          </a:extLst>
        </xdr:cNvPr>
        <xdr:cNvSpPr/>
      </xdr:nvSpPr>
      <xdr:spPr>
        <a:xfrm>
          <a:off x="704850" y="8963025"/>
          <a:ext cx="2663190" cy="304800"/>
        </a:xfrm>
        <a:prstGeom prst="roundRect">
          <a:avLst/>
        </a:prstGeom>
        <a:solidFill>
          <a:srgbClr val="70AD47"/>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Vis systemark</a:t>
          </a:r>
        </a:p>
      </xdr:txBody>
    </xdr:sp>
    <xdr:clientData/>
  </xdr:twoCellAnchor>
  <xdr:twoCellAnchor>
    <xdr:from>
      <xdr:col>2</xdr:col>
      <xdr:colOff>1929766</xdr:colOff>
      <xdr:row>23</xdr:row>
      <xdr:rowOff>38100</xdr:rowOff>
    </xdr:from>
    <xdr:to>
      <xdr:col>3</xdr:col>
      <xdr:colOff>2105026</xdr:colOff>
      <xdr:row>24</xdr:row>
      <xdr:rowOff>152400</xdr:rowOff>
    </xdr:to>
    <xdr:sp macro="[0]!Module1.SkjulSystemark" textlink="">
      <xdr:nvSpPr>
        <xdr:cNvPr id="4" name="Avrundet rektangel 2">
          <a:extLst>
            <a:ext uri="{FF2B5EF4-FFF2-40B4-BE49-F238E27FC236}">
              <a16:creationId xmlns:a16="http://schemas.microsoft.com/office/drawing/2014/main" id="{8613B116-0AC5-417E-AEEC-F8F5D4953EDD}"/>
            </a:ext>
          </a:extLst>
        </xdr:cNvPr>
        <xdr:cNvSpPr/>
      </xdr:nvSpPr>
      <xdr:spPr>
        <a:xfrm>
          <a:off x="3453766" y="8963025"/>
          <a:ext cx="2537460"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Skjul systemark</a:t>
          </a:r>
        </a:p>
      </xdr:txBody>
    </xdr:sp>
    <xdr:clientData/>
  </xdr:twoCellAnchor>
  <xdr:twoCellAnchor>
    <xdr:from>
      <xdr:col>4</xdr:col>
      <xdr:colOff>190500</xdr:colOff>
      <xdr:row>6</xdr:row>
      <xdr:rowOff>76200</xdr:rowOff>
    </xdr:from>
    <xdr:to>
      <xdr:col>5</xdr:col>
      <xdr:colOff>533400</xdr:colOff>
      <xdr:row>6</xdr:row>
      <xdr:rowOff>352425</xdr:rowOff>
    </xdr:to>
    <xdr:sp macro="[0]!GåTilParter" textlink="">
      <xdr:nvSpPr>
        <xdr:cNvPr id="6" name="Avrundet rektangel 1">
          <a:extLst>
            <a:ext uri="{FF2B5EF4-FFF2-40B4-BE49-F238E27FC236}">
              <a16:creationId xmlns:a16="http://schemas.microsoft.com/office/drawing/2014/main" id="{0989B57F-64EA-4A34-9324-3732513343D6}"/>
            </a:ext>
          </a:extLst>
        </xdr:cNvPr>
        <xdr:cNvSpPr/>
      </xdr:nvSpPr>
      <xdr:spPr>
        <a:xfrm>
          <a:off x="6210300" y="1123950"/>
          <a:ext cx="1104900" cy="276225"/>
        </a:xfrm>
        <a:prstGeom prst="roundRect">
          <a:avLst/>
        </a:prstGeom>
        <a:solidFill>
          <a:schemeClr val="accent6">
            <a:lumMod val="20000"/>
            <a:lumOff val="8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Parter</a:t>
          </a:r>
        </a:p>
      </xdr:txBody>
    </xdr:sp>
    <xdr:clientData/>
  </xdr:twoCellAnchor>
  <xdr:twoCellAnchor>
    <xdr:from>
      <xdr:col>4</xdr:col>
      <xdr:colOff>200025</xdr:colOff>
      <xdr:row>8</xdr:row>
      <xdr:rowOff>28575</xdr:rowOff>
    </xdr:from>
    <xdr:to>
      <xdr:col>5</xdr:col>
      <xdr:colOff>571500</xdr:colOff>
      <xdr:row>8</xdr:row>
      <xdr:rowOff>323850</xdr:rowOff>
    </xdr:to>
    <xdr:sp macro="[0]!Module1.GåTilKostnadsfordeling" textlink="">
      <xdr:nvSpPr>
        <xdr:cNvPr id="7" name="Avrundet rektangel 1">
          <a:extLst>
            <a:ext uri="{FF2B5EF4-FFF2-40B4-BE49-F238E27FC236}">
              <a16:creationId xmlns:a16="http://schemas.microsoft.com/office/drawing/2014/main" id="{A717E909-BB1B-4FFE-AB6A-5B3966F72185}"/>
            </a:ext>
          </a:extLst>
        </xdr:cNvPr>
        <xdr:cNvSpPr/>
      </xdr:nvSpPr>
      <xdr:spPr>
        <a:xfrm>
          <a:off x="6219825" y="1819275"/>
          <a:ext cx="1133475" cy="295275"/>
        </a:xfrm>
        <a:prstGeom prst="roundRect">
          <a:avLst/>
        </a:prstGeom>
        <a:solidFill>
          <a:schemeClr val="accent6">
            <a:lumMod val="40000"/>
            <a:lumOff val="6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Prosjekttyper</a:t>
          </a:r>
        </a:p>
      </xdr:txBody>
    </xdr:sp>
    <xdr:clientData/>
  </xdr:twoCellAnchor>
  <xdr:twoCellAnchor>
    <xdr:from>
      <xdr:col>4</xdr:col>
      <xdr:colOff>200025</xdr:colOff>
      <xdr:row>11</xdr:row>
      <xdr:rowOff>38101</xdr:rowOff>
    </xdr:from>
    <xdr:to>
      <xdr:col>5</xdr:col>
      <xdr:colOff>571501</xdr:colOff>
      <xdr:row>11</xdr:row>
      <xdr:rowOff>342900</xdr:rowOff>
    </xdr:to>
    <xdr:sp macro="[0]!Module1.GåTilKalkyle" textlink="">
      <xdr:nvSpPr>
        <xdr:cNvPr id="9" name="Avrundet rektangel 1">
          <a:extLst>
            <a:ext uri="{FF2B5EF4-FFF2-40B4-BE49-F238E27FC236}">
              <a16:creationId xmlns:a16="http://schemas.microsoft.com/office/drawing/2014/main" id="{03177CDD-0453-41C5-BED2-B0710174FAB3}"/>
            </a:ext>
          </a:extLst>
        </xdr:cNvPr>
        <xdr:cNvSpPr/>
      </xdr:nvSpPr>
      <xdr:spPr>
        <a:xfrm>
          <a:off x="6219825" y="3162301"/>
          <a:ext cx="1133476" cy="304799"/>
        </a:xfrm>
        <a:prstGeom prst="roundRect">
          <a:avLst/>
        </a:prstGeom>
        <a:solidFill>
          <a:schemeClr val="accent6">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Prosjektkalkyle</a:t>
          </a:r>
        </a:p>
      </xdr:txBody>
    </xdr:sp>
    <xdr:clientData/>
  </xdr:twoCellAnchor>
  <xdr:twoCellAnchor>
    <xdr:from>
      <xdr:col>4</xdr:col>
      <xdr:colOff>171450</xdr:colOff>
      <xdr:row>13</xdr:row>
      <xdr:rowOff>47625</xdr:rowOff>
    </xdr:from>
    <xdr:to>
      <xdr:col>5</xdr:col>
      <xdr:colOff>600075</xdr:colOff>
      <xdr:row>13</xdr:row>
      <xdr:rowOff>342900</xdr:rowOff>
    </xdr:to>
    <xdr:sp macro="[0]!Module1.GåTilKartleggingsplan" textlink="">
      <xdr:nvSpPr>
        <xdr:cNvPr id="10" name="Avrundet rektangel 1">
          <a:extLst>
            <a:ext uri="{FF2B5EF4-FFF2-40B4-BE49-F238E27FC236}">
              <a16:creationId xmlns:a16="http://schemas.microsoft.com/office/drawing/2014/main" id="{7DBB8840-455C-4242-AA10-BF391B56BE10}"/>
            </a:ext>
          </a:extLst>
        </xdr:cNvPr>
        <xdr:cNvSpPr/>
      </xdr:nvSpPr>
      <xdr:spPr>
        <a:xfrm>
          <a:off x="6191250" y="4505325"/>
          <a:ext cx="1190625" cy="295275"/>
        </a:xfrm>
        <a:prstGeom prst="roundRect">
          <a:avLst/>
        </a:prstGeom>
        <a:solidFill>
          <a:schemeClr val="accent6"/>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Kartleggingsplan</a:t>
          </a:r>
        </a:p>
      </xdr:txBody>
    </xdr:sp>
    <xdr:clientData/>
  </xdr:twoCellAnchor>
  <xdr:twoCellAnchor>
    <xdr:from>
      <xdr:col>4</xdr:col>
      <xdr:colOff>180974</xdr:colOff>
      <xdr:row>17</xdr:row>
      <xdr:rowOff>19050</xdr:rowOff>
    </xdr:from>
    <xdr:to>
      <xdr:col>5</xdr:col>
      <xdr:colOff>628649</xdr:colOff>
      <xdr:row>17</xdr:row>
      <xdr:rowOff>342900</xdr:rowOff>
    </xdr:to>
    <xdr:sp macro="[0]!Module1.GåTilHovedmål" textlink="">
      <xdr:nvSpPr>
        <xdr:cNvPr id="11" name="Avrundet rektangel 1">
          <a:extLst>
            <a:ext uri="{FF2B5EF4-FFF2-40B4-BE49-F238E27FC236}">
              <a16:creationId xmlns:a16="http://schemas.microsoft.com/office/drawing/2014/main" id="{2C7576E1-A8C0-4431-89C6-E0220127D8E2}"/>
            </a:ext>
          </a:extLst>
        </xdr:cNvPr>
        <xdr:cNvSpPr/>
      </xdr:nvSpPr>
      <xdr:spPr>
        <a:xfrm>
          <a:off x="6200774" y="5810250"/>
          <a:ext cx="1209675" cy="323850"/>
        </a:xfrm>
        <a:prstGeom prst="roundRect">
          <a:avLst/>
        </a:prstGeom>
        <a:solidFill>
          <a:schemeClr val="accent5"/>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Hovedmål</a:t>
          </a:r>
        </a:p>
      </xdr:txBody>
    </xdr:sp>
    <xdr:clientData/>
  </xdr:twoCellAnchor>
  <xdr:twoCellAnchor>
    <xdr:from>
      <xdr:col>4</xdr:col>
      <xdr:colOff>200025</xdr:colOff>
      <xdr:row>19</xdr:row>
      <xdr:rowOff>0</xdr:rowOff>
    </xdr:from>
    <xdr:to>
      <xdr:col>5</xdr:col>
      <xdr:colOff>628650</xdr:colOff>
      <xdr:row>19</xdr:row>
      <xdr:rowOff>276225</xdr:rowOff>
    </xdr:to>
    <xdr:sp macro="[0]!Module1.GåTilHandlingsplan" textlink="">
      <xdr:nvSpPr>
        <xdr:cNvPr id="12" name="Avrundet rektangel 1">
          <a:extLst>
            <a:ext uri="{FF2B5EF4-FFF2-40B4-BE49-F238E27FC236}">
              <a16:creationId xmlns:a16="http://schemas.microsoft.com/office/drawing/2014/main" id="{555B759E-7B53-4130-B7EA-85BD71DCB336}"/>
            </a:ext>
          </a:extLst>
        </xdr:cNvPr>
        <xdr:cNvSpPr/>
      </xdr:nvSpPr>
      <xdr:spPr>
        <a:xfrm>
          <a:off x="6219825" y="6819900"/>
          <a:ext cx="1190625" cy="276225"/>
        </a:xfrm>
        <a:prstGeom prst="roundRect">
          <a:avLst/>
        </a:prstGeom>
        <a:solidFill>
          <a:schemeClr val="accent5">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Handlingsplan</a:t>
          </a:r>
        </a:p>
      </xdr:txBody>
    </xdr:sp>
    <xdr:clientData/>
  </xdr:twoCellAnchor>
  <xdr:twoCellAnchor>
    <xdr:from>
      <xdr:col>4</xdr:col>
      <xdr:colOff>657226</xdr:colOff>
      <xdr:row>7</xdr:row>
      <xdr:rowOff>28575</xdr:rowOff>
    </xdr:from>
    <xdr:to>
      <xdr:col>5</xdr:col>
      <xdr:colOff>114300</xdr:colOff>
      <xdr:row>7</xdr:row>
      <xdr:rowOff>552450</xdr:rowOff>
    </xdr:to>
    <xdr:sp macro="" textlink="">
      <xdr:nvSpPr>
        <xdr:cNvPr id="13" name="Pil: ned 12">
          <a:extLst>
            <a:ext uri="{FF2B5EF4-FFF2-40B4-BE49-F238E27FC236}">
              <a16:creationId xmlns:a16="http://schemas.microsoft.com/office/drawing/2014/main" id="{93A63A85-D381-7860-1181-C6FF8FB3A889}"/>
            </a:ext>
          </a:extLst>
        </xdr:cNvPr>
        <xdr:cNvSpPr/>
      </xdr:nvSpPr>
      <xdr:spPr>
        <a:xfrm>
          <a:off x="6677026" y="1476375"/>
          <a:ext cx="219074" cy="5238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619125</xdr:colOff>
      <xdr:row>9</xdr:row>
      <xdr:rowOff>38100</xdr:rowOff>
    </xdr:from>
    <xdr:to>
      <xdr:col>5</xdr:col>
      <xdr:colOff>142875</xdr:colOff>
      <xdr:row>10</xdr:row>
      <xdr:rowOff>561975</xdr:rowOff>
    </xdr:to>
    <xdr:sp macro="" textlink="">
      <xdr:nvSpPr>
        <xdr:cNvPr id="14" name="Pil: ned 13">
          <a:extLst>
            <a:ext uri="{FF2B5EF4-FFF2-40B4-BE49-F238E27FC236}">
              <a16:creationId xmlns:a16="http://schemas.microsoft.com/office/drawing/2014/main" id="{E676CBBA-995C-4C10-AB52-A69443B2A70A}"/>
            </a:ext>
          </a:extLst>
        </xdr:cNvPr>
        <xdr:cNvSpPr/>
      </xdr:nvSpPr>
      <xdr:spPr>
        <a:xfrm>
          <a:off x="6638925" y="2209800"/>
          <a:ext cx="285750" cy="9048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647700</xdr:colOff>
      <xdr:row>12</xdr:row>
      <xdr:rowOff>19051</xdr:rowOff>
    </xdr:from>
    <xdr:to>
      <xdr:col>5</xdr:col>
      <xdr:colOff>180975</xdr:colOff>
      <xdr:row>12</xdr:row>
      <xdr:rowOff>914401</xdr:rowOff>
    </xdr:to>
    <xdr:sp macro="" textlink="">
      <xdr:nvSpPr>
        <xdr:cNvPr id="15" name="Pil: ned 14">
          <a:extLst>
            <a:ext uri="{FF2B5EF4-FFF2-40B4-BE49-F238E27FC236}">
              <a16:creationId xmlns:a16="http://schemas.microsoft.com/office/drawing/2014/main" id="{1E1D79B6-E0A9-46D9-A0B4-8FE26E8CCA6D}"/>
            </a:ext>
          </a:extLst>
        </xdr:cNvPr>
        <xdr:cNvSpPr/>
      </xdr:nvSpPr>
      <xdr:spPr>
        <a:xfrm>
          <a:off x="6667500" y="3524251"/>
          <a:ext cx="295275" cy="89535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647699</xdr:colOff>
      <xdr:row>14</xdr:row>
      <xdr:rowOff>28575</xdr:rowOff>
    </xdr:from>
    <xdr:to>
      <xdr:col>5</xdr:col>
      <xdr:colOff>180974</xdr:colOff>
      <xdr:row>16</xdr:row>
      <xdr:rowOff>180975</xdr:rowOff>
    </xdr:to>
    <xdr:sp macro="" textlink="">
      <xdr:nvSpPr>
        <xdr:cNvPr id="16" name="Pil: ned 15">
          <a:extLst>
            <a:ext uri="{FF2B5EF4-FFF2-40B4-BE49-F238E27FC236}">
              <a16:creationId xmlns:a16="http://schemas.microsoft.com/office/drawing/2014/main" id="{1F345D1D-012C-428A-8D97-4B2D357D52EA}"/>
            </a:ext>
          </a:extLst>
        </xdr:cNvPr>
        <xdr:cNvSpPr/>
      </xdr:nvSpPr>
      <xdr:spPr>
        <a:xfrm>
          <a:off x="6667499" y="4867275"/>
          <a:ext cx="295275" cy="914400"/>
        </a:xfrm>
        <a:prstGeom prst="down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4</xdr:col>
      <xdr:colOff>628649</xdr:colOff>
      <xdr:row>18</xdr:row>
      <xdr:rowOff>28576</xdr:rowOff>
    </xdr:from>
    <xdr:to>
      <xdr:col>5</xdr:col>
      <xdr:colOff>133350</xdr:colOff>
      <xdr:row>18</xdr:row>
      <xdr:rowOff>361950</xdr:rowOff>
    </xdr:to>
    <xdr:sp macro="" textlink="">
      <xdr:nvSpPr>
        <xdr:cNvPr id="17" name="Pil: ned 16">
          <a:extLst>
            <a:ext uri="{FF2B5EF4-FFF2-40B4-BE49-F238E27FC236}">
              <a16:creationId xmlns:a16="http://schemas.microsoft.com/office/drawing/2014/main" id="{F084F3B2-398B-4DFC-9935-52914EDA55E6}"/>
            </a:ext>
          </a:extLst>
        </xdr:cNvPr>
        <xdr:cNvSpPr/>
      </xdr:nvSpPr>
      <xdr:spPr>
        <a:xfrm>
          <a:off x="6648449" y="6467476"/>
          <a:ext cx="266701" cy="33337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0</xdr:row>
      <xdr:rowOff>57150</xdr:rowOff>
    </xdr:from>
    <xdr:to>
      <xdr:col>2</xdr:col>
      <xdr:colOff>504825</xdr:colOff>
      <xdr:row>1</xdr:row>
      <xdr:rowOff>171450</xdr:rowOff>
    </xdr:to>
    <xdr:sp macro="[0]!Module1.GåTilStart" textlink="">
      <xdr:nvSpPr>
        <xdr:cNvPr id="2" name="Avrundet rektangel 1">
          <a:extLst>
            <a:ext uri="{FF2B5EF4-FFF2-40B4-BE49-F238E27FC236}">
              <a16:creationId xmlns:a16="http://schemas.microsoft.com/office/drawing/2014/main" id="{A70556A2-1AB0-405A-9838-8A2BEFD599ED}"/>
            </a:ext>
          </a:extLst>
        </xdr:cNvPr>
        <xdr:cNvSpPr/>
      </xdr:nvSpPr>
      <xdr:spPr>
        <a:xfrm>
          <a:off x="781050" y="57150"/>
          <a:ext cx="1123950" cy="304800"/>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xdr:twoCellAnchor>
  <xdr:twoCellAnchor>
    <xdr:from>
      <xdr:col>3</xdr:col>
      <xdr:colOff>781050</xdr:colOff>
      <xdr:row>0</xdr:row>
      <xdr:rowOff>76200</xdr:rowOff>
    </xdr:from>
    <xdr:to>
      <xdr:col>3</xdr:col>
      <xdr:colOff>1628775</xdr:colOff>
      <xdr:row>2</xdr:row>
      <xdr:rowOff>0</xdr:rowOff>
    </xdr:to>
    <xdr:sp macro="[0]!Module1.GåTilKostnadsfordeling" textlink="">
      <xdr:nvSpPr>
        <xdr:cNvPr id="3" name="Avrundet rektangel 1">
          <a:extLst>
            <a:ext uri="{FF2B5EF4-FFF2-40B4-BE49-F238E27FC236}">
              <a16:creationId xmlns:a16="http://schemas.microsoft.com/office/drawing/2014/main" id="{BBF9EBB2-DDE8-4BDC-BF97-204D01044F7E}"/>
            </a:ext>
          </a:extLst>
        </xdr:cNvPr>
        <xdr:cNvSpPr/>
      </xdr:nvSpPr>
      <xdr:spPr>
        <a:xfrm>
          <a:off x="2990850" y="76200"/>
          <a:ext cx="847725" cy="304800"/>
        </a:xfrm>
        <a:prstGeom prst="roundRect">
          <a:avLst/>
        </a:prstGeom>
        <a:solidFill>
          <a:schemeClr val="accent6">
            <a:lumMod val="40000"/>
            <a:lumOff val="60000"/>
          </a:schemeClr>
        </a:solidFill>
        <a:effectLst>
          <a:innerShdw blurRad="63500" dist="50800" dir="2700000">
            <a:prstClr val="black">
              <a:alpha val="50000"/>
            </a:prstClr>
          </a:innerShdw>
        </a:effectLst>
      </xdr:spPr>
      <xdr:style>
        <a:lnRef idx="0">
          <a:schemeClr val="accent6"/>
        </a:lnRef>
        <a:fillRef idx="3">
          <a:schemeClr val="accent6"/>
        </a:fillRef>
        <a:effectRef idx="3">
          <a:schemeClr val="accent6"/>
        </a:effectRef>
        <a:fontRef idx="minor">
          <a:schemeClr val="lt1"/>
        </a:fontRef>
      </xdr:style>
      <xdr:txBody>
        <a:bodyPr vertOverflow="clip" rtlCol="0" anchor="ctr"/>
        <a:lstStyle/>
        <a:p>
          <a:pPr algn="ctr"/>
          <a:r>
            <a:rPr lang="nb-NO" sz="1100" b="1">
              <a:solidFill>
                <a:schemeClr val="tx1"/>
              </a:solidFill>
            </a:rPr>
            <a:t>Neste</a:t>
          </a:r>
        </a:p>
      </xdr:txBody>
    </xdr:sp>
    <xdr:clientData/>
  </xdr:twoCellAnchor>
  <xdr:twoCellAnchor>
    <xdr:from>
      <xdr:col>4</xdr:col>
      <xdr:colOff>171450</xdr:colOff>
      <xdr:row>17</xdr:row>
      <xdr:rowOff>9525</xdr:rowOff>
    </xdr:from>
    <xdr:to>
      <xdr:col>6</xdr:col>
      <xdr:colOff>561975</xdr:colOff>
      <xdr:row>31</xdr:row>
      <xdr:rowOff>66675</xdr:rowOff>
    </xdr:to>
    <xdr:sp macro="" textlink="">
      <xdr:nvSpPr>
        <xdr:cNvPr id="4" name="TekstSylinder 3">
          <a:extLst>
            <a:ext uri="{FF2B5EF4-FFF2-40B4-BE49-F238E27FC236}">
              <a16:creationId xmlns:a16="http://schemas.microsoft.com/office/drawing/2014/main" id="{1135E38A-D92C-1643-3BA4-EA47C302555F}"/>
            </a:ext>
          </a:extLst>
        </xdr:cNvPr>
        <xdr:cNvSpPr txBox="1"/>
      </xdr:nvSpPr>
      <xdr:spPr>
        <a:xfrm>
          <a:off x="4038600" y="2867025"/>
          <a:ext cx="1914525" cy="2724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a:t>Legg</a:t>
          </a:r>
          <a:r>
            <a:rPr lang="nb-NO" sz="1100" baseline="0"/>
            <a:t> til eventuelle manglende parter fra nr 14 og utover.</a:t>
          </a:r>
          <a:br>
            <a:rPr lang="nb-NO" sz="1100" baseline="0"/>
          </a:br>
          <a:r>
            <a:rPr lang="nb-NO" sz="1100" baseline="0"/>
            <a:t>N</a:t>
          </a:r>
          <a:r>
            <a:rPr lang="nb-NO" sz="1100" baseline="0">
              <a:solidFill>
                <a:schemeClr val="dk1"/>
              </a:solidFill>
              <a:effectLst/>
              <a:latin typeface="+mn-lt"/>
              <a:ea typeface="+mn-ea"/>
              <a:cs typeface="+mn-cs"/>
            </a:rPr>
            <a:t>ettselskap </a:t>
          </a:r>
          <a:r>
            <a:rPr lang="nb-NO" sz="1100" baseline="0"/>
            <a:t>og </a:t>
          </a:r>
          <a:r>
            <a:rPr lang="nb-NO" sz="1100" baseline="0">
              <a:solidFill>
                <a:schemeClr val="dk1"/>
              </a:solidFill>
              <a:effectLst/>
              <a:latin typeface="+mn-lt"/>
              <a:ea typeface="+mn-ea"/>
              <a:cs typeface="+mn-cs"/>
            </a:rPr>
            <a:t>Kommuner</a:t>
          </a:r>
          <a:r>
            <a:rPr lang="nb-NO" sz="1100" baseline="0"/>
            <a:t> samles i E og K og skal ikke legges inn enkeltvis her.</a:t>
          </a:r>
          <a:br>
            <a:rPr lang="nb-NO" sz="1100" baseline="0"/>
          </a:br>
          <a:br>
            <a:rPr lang="nb-NO" sz="1100" baseline="0"/>
          </a:br>
          <a:r>
            <a:rPr lang="nb-NO" sz="1100" baseline="0"/>
            <a:t>Når alle parter er lagt inn, trykk knappen Neste for å gå videre til prosjekttyper og kostnadsfordeling.</a:t>
          </a:r>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xdr:colOff>
      <xdr:row>0</xdr:row>
      <xdr:rowOff>38100</xdr:rowOff>
    </xdr:from>
    <xdr:to>
      <xdr:col>2</xdr:col>
      <xdr:colOff>523875</xdr:colOff>
      <xdr:row>1</xdr:row>
      <xdr:rowOff>152400</xdr:rowOff>
    </xdr:to>
    <xdr:sp macro="[0]!Module1.GåTilStart" textlink="">
      <xdr:nvSpPr>
        <xdr:cNvPr id="4" name="Avrundet rektangel 1">
          <a:extLst>
            <a:ext uri="{FF2B5EF4-FFF2-40B4-BE49-F238E27FC236}">
              <a16:creationId xmlns:a16="http://schemas.microsoft.com/office/drawing/2014/main" id="{C182EC8E-52B0-424C-82F8-99F66C0E4601}"/>
            </a:ext>
          </a:extLst>
        </xdr:cNvPr>
        <xdr:cNvSpPr/>
      </xdr:nvSpPr>
      <xdr:spPr>
        <a:xfrm>
          <a:off x="333375" y="38100"/>
          <a:ext cx="1181100" cy="304800"/>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a:t>
          </a:r>
          <a:r>
            <a:rPr lang="nb-NO" sz="1100" b="1" baseline="0"/>
            <a:t> til </a:t>
          </a:r>
          <a:r>
            <a:rPr lang="nb-NO" sz="1100" b="1"/>
            <a:t>Start</a:t>
          </a:r>
        </a:p>
      </xdr:txBody>
    </xdr:sp>
    <xdr:clientData/>
  </xdr:twoCellAnchor>
  <xdr:twoCellAnchor>
    <xdr:from>
      <xdr:col>3</xdr:col>
      <xdr:colOff>3638550</xdr:colOff>
      <xdr:row>0</xdr:row>
      <xdr:rowOff>57150</xdr:rowOff>
    </xdr:from>
    <xdr:to>
      <xdr:col>4</xdr:col>
      <xdr:colOff>352425</xdr:colOff>
      <xdr:row>1</xdr:row>
      <xdr:rowOff>171450</xdr:rowOff>
    </xdr:to>
    <xdr:sp macro="[0]!Module1.GåTilKalkyle" textlink="">
      <xdr:nvSpPr>
        <xdr:cNvPr id="5" name="Avrundet rektangel 1">
          <a:extLst>
            <a:ext uri="{FF2B5EF4-FFF2-40B4-BE49-F238E27FC236}">
              <a16:creationId xmlns:a16="http://schemas.microsoft.com/office/drawing/2014/main" id="{72CC41E2-4B5E-4CE3-91B3-7F879AD1F06D}"/>
            </a:ext>
          </a:extLst>
        </xdr:cNvPr>
        <xdr:cNvSpPr/>
      </xdr:nvSpPr>
      <xdr:spPr>
        <a:xfrm>
          <a:off x="6572250" y="57150"/>
          <a:ext cx="771525" cy="304800"/>
        </a:xfrm>
        <a:prstGeom prst="roundRect">
          <a:avLst/>
        </a:prstGeom>
        <a:solidFill>
          <a:schemeClr val="accent6">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Neste</a:t>
          </a:r>
        </a:p>
      </xdr:txBody>
    </xdr:sp>
    <xdr:clientData/>
  </xdr:twoCellAnchor>
  <xdr:twoCellAnchor>
    <xdr:from>
      <xdr:col>3</xdr:col>
      <xdr:colOff>685800</xdr:colOff>
      <xdr:row>0</xdr:row>
      <xdr:rowOff>38100</xdr:rowOff>
    </xdr:from>
    <xdr:to>
      <xdr:col>3</xdr:col>
      <xdr:colOff>2305050</xdr:colOff>
      <xdr:row>1</xdr:row>
      <xdr:rowOff>152400</xdr:rowOff>
    </xdr:to>
    <xdr:sp macro="[0]!SkjulXKolonner_Kostnadsfordeling" textlink="">
      <xdr:nvSpPr>
        <xdr:cNvPr id="6" name="Avrundet rektangel 1">
          <a:extLst>
            <a:ext uri="{FF2B5EF4-FFF2-40B4-BE49-F238E27FC236}">
              <a16:creationId xmlns:a16="http://schemas.microsoft.com/office/drawing/2014/main" id="{B56BBDE5-48C7-4AE4-A534-DD7FF25C4C05}"/>
            </a:ext>
          </a:extLst>
        </xdr:cNvPr>
        <xdr:cNvSpPr/>
      </xdr:nvSpPr>
      <xdr:spPr>
        <a:xfrm>
          <a:off x="3619500" y="38100"/>
          <a:ext cx="1619250" cy="304800"/>
        </a:xfrm>
        <a:prstGeom prst="roundRect">
          <a:avLst/>
        </a:prstGeom>
        <a:solidFill>
          <a:schemeClr val="accent4"/>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Skjul</a:t>
          </a:r>
          <a:r>
            <a:rPr lang="nb-NO" sz="1100" b="1" baseline="0"/>
            <a:t> ubrukte parter</a:t>
          </a:r>
          <a:endParaRPr lang="nb-NO" sz="1100" b="1"/>
        </a:p>
      </xdr:txBody>
    </xdr:sp>
    <xdr:clientData/>
  </xdr:twoCellAnchor>
  <xdr:twoCellAnchor>
    <xdr:from>
      <xdr:col>3</xdr:col>
      <xdr:colOff>2352675</xdr:colOff>
      <xdr:row>0</xdr:row>
      <xdr:rowOff>47625</xdr:rowOff>
    </xdr:from>
    <xdr:to>
      <xdr:col>3</xdr:col>
      <xdr:colOff>3543300</xdr:colOff>
      <xdr:row>1</xdr:row>
      <xdr:rowOff>161925</xdr:rowOff>
    </xdr:to>
    <xdr:sp macro="[0]!VisAlleKolonner_Kostnadsfordeling" textlink="">
      <xdr:nvSpPr>
        <xdr:cNvPr id="7" name="Avrundet rektangel 1">
          <a:extLst>
            <a:ext uri="{FF2B5EF4-FFF2-40B4-BE49-F238E27FC236}">
              <a16:creationId xmlns:a16="http://schemas.microsoft.com/office/drawing/2014/main" id="{DF7CFF9F-0A46-4E6B-A72D-E0F41670B85B}"/>
            </a:ext>
          </a:extLst>
        </xdr:cNvPr>
        <xdr:cNvSpPr/>
      </xdr:nvSpPr>
      <xdr:spPr>
        <a:xfrm>
          <a:off x="5286375" y="47625"/>
          <a:ext cx="1190625" cy="304800"/>
        </a:xfrm>
        <a:prstGeom prst="roundRect">
          <a:avLst/>
        </a:prstGeom>
        <a:solidFill>
          <a:schemeClr val="accent4"/>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Vis</a:t>
          </a:r>
          <a:r>
            <a:rPr lang="nb-NO" sz="1100" b="1" baseline="0"/>
            <a:t> alle parter</a:t>
          </a:r>
          <a:endParaRPr lang="nb-NO" sz="1100" b="1"/>
        </a:p>
      </xdr:txBody>
    </xdr:sp>
    <xdr:clientData/>
  </xdr:twoCellAnchor>
  <xdr:twoCellAnchor>
    <xdr:from>
      <xdr:col>2</xdr:col>
      <xdr:colOff>619126</xdr:colOff>
      <xdr:row>0</xdr:row>
      <xdr:rowOff>47625</xdr:rowOff>
    </xdr:from>
    <xdr:to>
      <xdr:col>2</xdr:col>
      <xdr:colOff>1514476</xdr:colOff>
      <xdr:row>1</xdr:row>
      <xdr:rowOff>161925</xdr:rowOff>
    </xdr:to>
    <xdr:sp macro="[0]!GåTilParter" textlink="">
      <xdr:nvSpPr>
        <xdr:cNvPr id="8" name="Avrundet rektangel 1">
          <a:extLst>
            <a:ext uri="{FF2B5EF4-FFF2-40B4-BE49-F238E27FC236}">
              <a16:creationId xmlns:a16="http://schemas.microsoft.com/office/drawing/2014/main" id="{E2EA075A-657F-4B8C-B763-FE8B8122BA6F}"/>
            </a:ext>
          </a:extLst>
        </xdr:cNvPr>
        <xdr:cNvSpPr/>
      </xdr:nvSpPr>
      <xdr:spPr>
        <a:xfrm>
          <a:off x="1609726" y="47625"/>
          <a:ext cx="895350" cy="304800"/>
        </a:xfrm>
        <a:prstGeom prst="roundRect">
          <a:avLst/>
        </a:prstGeom>
        <a:solidFill>
          <a:schemeClr val="accent6">
            <a:lumMod val="20000"/>
            <a:lumOff val="8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Forrige</a:t>
          </a:r>
        </a:p>
      </xdr:txBody>
    </xdr:sp>
    <xdr:clientData/>
  </xdr:twoCellAnchor>
  <xdr:twoCellAnchor>
    <xdr:from>
      <xdr:col>2</xdr:col>
      <xdr:colOff>1619250</xdr:colOff>
      <xdr:row>0</xdr:row>
      <xdr:rowOff>47625</xdr:rowOff>
    </xdr:from>
    <xdr:to>
      <xdr:col>3</xdr:col>
      <xdr:colOff>619125</xdr:colOff>
      <xdr:row>1</xdr:row>
      <xdr:rowOff>161925</xdr:rowOff>
    </xdr:to>
    <xdr:sp macro="[0]!LeggTilRad_Prosjekttyper" textlink="">
      <xdr:nvSpPr>
        <xdr:cNvPr id="9" name="Avrundet rektangel 1">
          <a:extLst>
            <a:ext uri="{FF2B5EF4-FFF2-40B4-BE49-F238E27FC236}">
              <a16:creationId xmlns:a16="http://schemas.microsoft.com/office/drawing/2014/main" id="{910850BC-9DB8-4FC7-B05C-17D3A7EE2F8C}"/>
            </a:ext>
          </a:extLst>
        </xdr:cNvPr>
        <xdr:cNvSpPr/>
      </xdr:nvSpPr>
      <xdr:spPr>
        <a:xfrm>
          <a:off x="2609850" y="47625"/>
          <a:ext cx="942975" cy="304800"/>
        </a:xfrm>
        <a:prstGeom prst="roundRect">
          <a:avLst/>
        </a:prstGeom>
        <a:solidFill>
          <a:schemeClr val="accent4">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Legg til rad</a:t>
          </a:r>
        </a:p>
      </xdr:txBody>
    </xdr:sp>
    <xdr:clientData/>
  </xdr:twoCellAnchor>
  <xdr:twoCellAnchor>
    <xdr:from>
      <xdr:col>3</xdr:col>
      <xdr:colOff>2400300</xdr:colOff>
      <xdr:row>3</xdr:row>
      <xdr:rowOff>552450</xdr:rowOff>
    </xdr:from>
    <xdr:to>
      <xdr:col>3</xdr:col>
      <xdr:colOff>3343275</xdr:colOff>
      <xdr:row>3</xdr:row>
      <xdr:rowOff>857250</xdr:rowOff>
    </xdr:to>
    <xdr:sp macro="[0]!SlettRad_Prosjekttyper" textlink="">
      <xdr:nvSpPr>
        <xdr:cNvPr id="2" name="Avrundet rektangel 1">
          <a:extLst>
            <a:ext uri="{FF2B5EF4-FFF2-40B4-BE49-F238E27FC236}">
              <a16:creationId xmlns:a16="http://schemas.microsoft.com/office/drawing/2014/main" id="{DB2E50C5-36DE-4327-AE89-2F5CFF6C78C1}"/>
            </a:ext>
          </a:extLst>
        </xdr:cNvPr>
        <xdr:cNvSpPr/>
      </xdr:nvSpPr>
      <xdr:spPr>
        <a:xfrm>
          <a:off x="5334000" y="1123950"/>
          <a:ext cx="942975"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Slett rad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0</xdr:rowOff>
    </xdr:from>
    <xdr:to>
      <xdr:col>1</xdr:col>
      <xdr:colOff>1219200</xdr:colOff>
      <xdr:row>0</xdr:row>
      <xdr:rowOff>314325</xdr:rowOff>
    </xdr:to>
    <xdr:sp macro="[0]!Module1.GåTilStart" textlink="">
      <xdr:nvSpPr>
        <xdr:cNvPr id="3" name="Avrundet rektangel 1">
          <a:extLst>
            <a:ext uri="{FF2B5EF4-FFF2-40B4-BE49-F238E27FC236}">
              <a16:creationId xmlns:a16="http://schemas.microsoft.com/office/drawing/2014/main" id="{29A5C92D-09E1-452A-8392-A37C68CA0F04}"/>
            </a:ext>
          </a:extLst>
        </xdr:cNvPr>
        <xdr:cNvSpPr/>
      </xdr:nvSpPr>
      <xdr:spPr>
        <a:xfrm>
          <a:off x="790575" y="0"/>
          <a:ext cx="1190625" cy="314325"/>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xdr:twoCellAnchor>
  <xdr:twoCellAnchor>
    <xdr:from>
      <xdr:col>6</xdr:col>
      <xdr:colOff>847725</xdr:colOff>
      <xdr:row>0</xdr:row>
      <xdr:rowOff>38100</xdr:rowOff>
    </xdr:from>
    <xdr:to>
      <xdr:col>6</xdr:col>
      <xdr:colOff>1724025</xdr:colOff>
      <xdr:row>0</xdr:row>
      <xdr:rowOff>352425</xdr:rowOff>
    </xdr:to>
    <xdr:sp macro="[0]!Module1.GåTilKartleggingsplan" textlink="">
      <xdr:nvSpPr>
        <xdr:cNvPr id="4" name="Avrundet rektangel 1">
          <a:extLst>
            <a:ext uri="{FF2B5EF4-FFF2-40B4-BE49-F238E27FC236}">
              <a16:creationId xmlns:a16="http://schemas.microsoft.com/office/drawing/2014/main" id="{1B1C0089-B0C9-467E-B776-E77B9443DEDF}"/>
            </a:ext>
          </a:extLst>
        </xdr:cNvPr>
        <xdr:cNvSpPr/>
      </xdr:nvSpPr>
      <xdr:spPr>
        <a:xfrm>
          <a:off x="8410575" y="38100"/>
          <a:ext cx="876300" cy="314325"/>
        </a:xfrm>
        <a:prstGeom prst="roundRect">
          <a:avLst/>
        </a:prstGeom>
        <a:solidFill>
          <a:srgbClr val="70AD47"/>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Neste</a:t>
          </a:r>
        </a:p>
      </xdr:txBody>
    </xdr:sp>
    <xdr:clientData/>
  </xdr:twoCellAnchor>
  <xdr:twoCellAnchor>
    <xdr:from>
      <xdr:col>1</xdr:col>
      <xdr:colOff>1295401</xdr:colOff>
      <xdr:row>0</xdr:row>
      <xdr:rowOff>28576</xdr:rowOff>
    </xdr:from>
    <xdr:to>
      <xdr:col>1</xdr:col>
      <xdr:colOff>2209800</xdr:colOff>
      <xdr:row>0</xdr:row>
      <xdr:rowOff>314326</xdr:rowOff>
    </xdr:to>
    <xdr:sp macro="[0]!GåTilKostnadsfordeling" textlink="">
      <xdr:nvSpPr>
        <xdr:cNvPr id="5" name="Avrundet rektangel 1">
          <a:extLst>
            <a:ext uri="{FF2B5EF4-FFF2-40B4-BE49-F238E27FC236}">
              <a16:creationId xmlns:a16="http://schemas.microsoft.com/office/drawing/2014/main" id="{A5C4B409-2E0B-4BD1-8935-610C8BFF7835}"/>
            </a:ext>
          </a:extLst>
        </xdr:cNvPr>
        <xdr:cNvSpPr/>
      </xdr:nvSpPr>
      <xdr:spPr>
        <a:xfrm>
          <a:off x="1466851" y="28576"/>
          <a:ext cx="914399" cy="285750"/>
        </a:xfrm>
        <a:prstGeom prst="roundRect">
          <a:avLst/>
        </a:prstGeom>
        <a:solidFill>
          <a:schemeClr val="accent6">
            <a:lumMod val="40000"/>
            <a:lumOff val="6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Forrige</a:t>
          </a:r>
        </a:p>
      </xdr:txBody>
    </xdr:sp>
    <xdr:clientData/>
  </xdr:twoCellAnchor>
  <xdr:twoCellAnchor>
    <xdr:from>
      <xdr:col>1</xdr:col>
      <xdr:colOff>2247900</xdr:colOff>
      <xdr:row>0</xdr:row>
      <xdr:rowOff>28575</xdr:rowOff>
    </xdr:from>
    <xdr:to>
      <xdr:col>2</xdr:col>
      <xdr:colOff>600075</xdr:colOff>
      <xdr:row>0</xdr:row>
      <xdr:rowOff>323850</xdr:rowOff>
    </xdr:to>
    <xdr:sp macro="[0]!LeggTilRad_Prosjektkalkyle" textlink="">
      <xdr:nvSpPr>
        <xdr:cNvPr id="6" name="Avrundet rektangel 1">
          <a:extLst>
            <a:ext uri="{FF2B5EF4-FFF2-40B4-BE49-F238E27FC236}">
              <a16:creationId xmlns:a16="http://schemas.microsoft.com/office/drawing/2014/main" id="{612CB238-3A45-4987-9044-D0CC9716F4F7}"/>
            </a:ext>
          </a:extLst>
        </xdr:cNvPr>
        <xdr:cNvSpPr/>
      </xdr:nvSpPr>
      <xdr:spPr>
        <a:xfrm>
          <a:off x="2419350" y="28575"/>
          <a:ext cx="904875" cy="295275"/>
        </a:xfrm>
        <a:prstGeom prst="roundRect">
          <a:avLst/>
        </a:prstGeom>
        <a:solidFill>
          <a:schemeClr val="accent4">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Legg til rad</a:t>
          </a:r>
        </a:p>
      </xdr:txBody>
    </xdr:sp>
    <xdr:clientData/>
  </xdr:twoCellAnchor>
  <xdr:twoCellAnchor>
    <xdr:from>
      <xdr:col>2</xdr:col>
      <xdr:colOff>704849</xdr:colOff>
      <xdr:row>0</xdr:row>
      <xdr:rowOff>19050</xdr:rowOff>
    </xdr:from>
    <xdr:to>
      <xdr:col>6</xdr:col>
      <xdr:colOff>638174</xdr:colOff>
      <xdr:row>1</xdr:row>
      <xdr:rowOff>466725</xdr:rowOff>
    </xdr:to>
    <xdr:sp macro="" textlink="">
      <xdr:nvSpPr>
        <xdr:cNvPr id="7" name="TekstSylinder 6">
          <a:extLst>
            <a:ext uri="{FF2B5EF4-FFF2-40B4-BE49-F238E27FC236}">
              <a16:creationId xmlns:a16="http://schemas.microsoft.com/office/drawing/2014/main" id="{A9434C41-4C08-4700-318F-8D133C98D1C0}"/>
            </a:ext>
          </a:extLst>
        </xdr:cNvPr>
        <xdr:cNvSpPr txBox="1"/>
      </xdr:nvSpPr>
      <xdr:spPr>
        <a:xfrm>
          <a:off x="3428999" y="19050"/>
          <a:ext cx="477202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0" i="0" u="none" strike="noStrike">
              <a:solidFill>
                <a:schemeClr val="dk1"/>
              </a:solidFill>
              <a:effectLst/>
              <a:latin typeface="+mn-lt"/>
              <a:ea typeface="+mn-ea"/>
              <a:cs typeface="+mn-cs"/>
            </a:rPr>
            <a:t>Kalkylekostnad = antatt pris pr. enhet for de ulike prosjekttypene inkludert</a:t>
          </a:r>
          <a:r>
            <a:rPr lang="nb-NO" sz="1100" b="0" i="0" u="none" strike="noStrike" baseline="0">
              <a:solidFill>
                <a:schemeClr val="dk1"/>
              </a:solidFill>
              <a:effectLst/>
              <a:latin typeface="+mn-lt"/>
              <a:ea typeface="+mn-ea"/>
              <a:cs typeface="+mn-cs"/>
            </a:rPr>
            <a:t> ALLE kostnader og MVA.</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Kostnaden vil normalt variere rundt omkring i landet. </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Bruk gjennomsnittstall fra tidligere prosjekt i eget fylke.</a:t>
          </a:r>
          <a:endParaRPr lang="nb-NO" sz="1100"/>
        </a:p>
      </xdr:txBody>
    </xdr:sp>
    <xdr:clientData/>
  </xdr:twoCellAnchor>
  <xdr:twoCellAnchor>
    <xdr:from>
      <xdr:col>1</xdr:col>
      <xdr:colOff>2209800</xdr:colOff>
      <xdr:row>1</xdr:row>
      <xdr:rowOff>47625</xdr:rowOff>
    </xdr:from>
    <xdr:to>
      <xdr:col>2</xdr:col>
      <xdr:colOff>600075</xdr:colOff>
      <xdr:row>1</xdr:row>
      <xdr:rowOff>352425</xdr:rowOff>
    </xdr:to>
    <xdr:sp macro="[0]!SlettRad_Prosjektkalkyle" textlink="">
      <xdr:nvSpPr>
        <xdr:cNvPr id="2" name="Avrundet rektangel 1">
          <a:extLst>
            <a:ext uri="{FF2B5EF4-FFF2-40B4-BE49-F238E27FC236}">
              <a16:creationId xmlns:a16="http://schemas.microsoft.com/office/drawing/2014/main" id="{E2E4B5B0-0804-4320-AED3-C4D57E248ACC}"/>
            </a:ext>
          </a:extLst>
        </xdr:cNvPr>
        <xdr:cNvSpPr/>
      </xdr:nvSpPr>
      <xdr:spPr>
        <a:xfrm>
          <a:off x="2381250" y="409575"/>
          <a:ext cx="942975"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Slett rad</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359358</xdr:colOff>
      <xdr:row>0</xdr:row>
      <xdr:rowOff>0</xdr:rowOff>
    </xdr:from>
    <xdr:to>
      <xdr:col>13</xdr:col>
      <xdr:colOff>589085</xdr:colOff>
      <xdr:row>6</xdr:row>
      <xdr:rowOff>47885</xdr:rowOff>
    </xdr:to>
    <mc:AlternateContent xmlns:mc="http://schemas.openxmlformats.org/markup-compatibility/2006" xmlns:sle15="http://schemas.microsoft.com/office/drawing/2012/slicer">
      <mc:Choice Requires="sle15">
        <xdr:graphicFrame macro="">
          <xdr:nvGraphicFramePr>
            <xdr:cNvPr id="3" name="Kommune(r)">
              <a:extLst>
                <a:ext uri="{FF2B5EF4-FFF2-40B4-BE49-F238E27FC236}">
                  <a16:creationId xmlns:a16="http://schemas.microsoft.com/office/drawing/2014/main" id="{D35AB921-2E99-4DA6-A858-92F51A34201F}"/>
                </a:ext>
              </a:extLst>
            </xdr:cNvPr>
            <xdr:cNvGraphicFramePr/>
          </xdr:nvGraphicFramePr>
          <xdr:xfrm>
            <a:off x="0" y="0"/>
            <a:ext cx="0" cy="0"/>
          </xdr:xfrm>
          <a:graphic>
            <a:graphicData uri="http://schemas.microsoft.com/office/drawing/2010/slicer">
              <sle:slicer xmlns:sle="http://schemas.microsoft.com/office/drawing/2010/slicer" name="Kommune(r)"/>
            </a:graphicData>
          </a:graphic>
        </xdr:graphicFrame>
      </mc:Choice>
      <mc:Fallback xmlns="">
        <xdr:sp macro="" textlink="">
          <xdr:nvSpPr>
            <xdr:cNvPr id="0" name=""/>
            <xdr:cNvSpPr>
              <a:spLocks noTextEdit="1"/>
            </xdr:cNvSpPr>
          </xdr:nvSpPr>
          <xdr:spPr>
            <a:xfrm>
              <a:off x="7636458" y="0"/>
              <a:ext cx="647812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5</xdr:col>
      <xdr:colOff>1189892</xdr:colOff>
      <xdr:row>0</xdr:row>
      <xdr:rowOff>0</xdr:rowOff>
    </xdr:from>
    <xdr:to>
      <xdr:col>7</xdr:col>
      <xdr:colOff>354624</xdr:colOff>
      <xdr:row>6</xdr:row>
      <xdr:rowOff>47885</xdr:rowOff>
    </xdr:to>
    <mc:AlternateContent xmlns:mc="http://schemas.openxmlformats.org/markup-compatibility/2006" xmlns:sle15="http://schemas.microsoft.com/office/drawing/2012/slicer">
      <mc:Choice Requires="sle15">
        <xdr:graphicFrame macro="">
          <xdr:nvGraphicFramePr>
            <xdr:cNvPr id="4" name="Oppstart-år">
              <a:extLst>
                <a:ext uri="{FF2B5EF4-FFF2-40B4-BE49-F238E27FC236}">
                  <a16:creationId xmlns:a16="http://schemas.microsoft.com/office/drawing/2014/main" id="{085BF1BF-B1C4-1AC8-CB6A-9C3AC8B56DBE}"/>
                </a:ext>
              </a:extLst>
            </xdr:cNvPr>
            <xdr:cNvGraphicFramePr/>
          </xdr:nvGraphicFramePr>
          <xdr:xfrm>
            <a:off x="0" y="0"/>
            <a:ext cx="0" cy="0"/>
          </xdr:xfrm>
          <a:graphic>
            <a:graphicData uri="http://schemas.microsoft.com/office/drawing/2010/slicer">
              <sle:slicer xmlns:sle="http://schemas.microsoft.com/office/drawing/2010/slicer" name="Oppstart-år"/>
            </a:graphicData>
          </a:graphic>
        </xdr:graphicFrame>
      </mc:Choice>
      <mc:Fallback xmlns="">
        <xdr:sp macro="" textlink="">
          <xdr:nvSpPr>
            <xdr:cNvPr id="0" name=""/>
            <xdr:cNvSpPr>
              <a:spLocks noTextEdit="1"/>
            </xdr:cNvSpPr>
          </xdr:nvSpPr>
          <xdr:spPr>
            <a:xfrm>
              <a:off x="5885717" y="0"/>
              <a:ext cx="174600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4</xdr:col>
      <xdr:colOff>213088</xdr:colOff>
      <xdr:row>0</xdr:row>
      <xdr:rowOff>0</xdr:rowOff>
    </xdr:from>
    <xdr:to>
      <xdr:col>5</xdr:col>
      <xdr:colOff>1189892</xdr:colOff>
      <xdr:row>6</xdr:row>
      <xdr:rowOff>47885</xdr:rowOff>
    </xdr:to>
    <mc:AlternateContent xmlns:mc="http://schemas.openxmlformats.org/markup-compatibility/2006" xmlns:sle15="http://schemas.microsoft.com/office/drawing/2012/slicer">
      <mc:Choice Requires="sle15">
        <xdr:graphicFrame macro="">
          <xdr:nvGraphicFramePr>
            <xdr:cNvPr id="2" name="Fylke">
              <a:extLst>
                <a:ext uri="{FF2B5EF4-FFF2-40B4-BE49-F238E27FC236}">
                  <a16:creationId xmlns:a16="http://schemas.microsoft.com/office/drawing/2014/main" id="{B264EF27-4A9B-04F7-BE37-846CD40940C9}"/>
                </a:ext>
              </a:extLst>
            </xdr:cNvPr>
            <xdr:cNvGraphicFramePr/>
          </xdr:nvGraphicFramePr>
          <xdr:xfrm>
            <a:off x="0" y="0"/>
            <a:ext cx="0" cy="0"/>
          </xdr:xfrm>
          <a:graphic>
            <a:graphicData uri="http://schemas.microsoft.com/office/drawing/2010/slicer">
              <sle:slicer xmlns:sle="http://schemas.microsoft.com/office/drawing/2010/slicer" name="Fylke"/>
            </a:graphicData>
          </a:graphic>
        </xdr:graphicFrame>
      </mc:Choice>
      <mc:Fallback xmlns="">
        <xdr:sp macro="" textlink="">
          <xdr:nvSpPr>
            <xdr:cNvPr id="0" name=""/>
            <xdr:cNvSpPr>
              <a:spLocks noTextEdit="1"/>
            </xdr:cNvSpPr>
          </xdr:nvSpPr>
          <xdr:spPr>
            <a:xfrm>
              <a:off x="3984988" y="0"/>
              <a:ext cx="1900729"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13</xdr:col>
      <xdr:colOff>589422</xdr:colOff>
      <xdr:row>0</xdr:row>
      <xdr:rowOff>0</xdr:rowOff>
    </xdr:from>
    <xdr:to>
      <xdr:col>15</xdr:col>
      <xdr:colOff>403713</xdr:colOff>
      <xdr:row>6</xdr:row>
      <xdr:rowOff>47885</xdr:rowOff>
    </xdr:to>
    <mc:AlternateContent xmlns:mc="http://schemas.openxmlformats.org/markup-compatibility/2006" xmlns:sle15="http://schemas.microsoft.com/office/drawing/2012/slicer">
      <mc:Choice Requires="sle15">
        <xdr:graphicFrame macro="">
          <xdr:nvGraphicFramePr>
            <xdr:cNvPr id="5" name="Prosjektnavn">
              <a:extLst>
                <a:ext uri="{FF2B5EF4-FFF2-40B4-BE49-F238E27FC236}">
                  <a16:creationId xmlns:a16="http://schemas.microsoft.com/office/drawing/2014/main" id="{272A50A3-8EFA-610E-C671-5678F9C0E534}"/>
                </a:ext>
              </a:extLst>
            </xdr:cNvPr>
            <xdr:cNvGraphicFramePr/>
          </xdr:nvGraphicFramePr>
          <xdr:xfrm>
            <a:off x="0" y="0"/>
            <a:ext cx="0" cy="0"/>
          </xdr:xfrm>
          <a:graphic>
            <a:graphicData uri="http://schemas.microsoft.com/office/drawing/2010/slicer">
              <sle:slicer xmlns:sle="http://schemas.microsoft.com/office/drawing/2010/slicer" name="Prosjektnavn"/>
            </a:graphicData>
          </a:graphic>
        </xdr:graphicFrame>
      </mc:Choice>
      <mc:Fallback xmlns="">
        <xdr:sp macro="" textlink="">
          <xdr:nvSpPr>
            <xdr:cNvPr id="0" name=""/>
            <xdr:cNvSpPr>
              <a:spLocks noTextEdit="1"/>
            </xdr:cNvSpPr>
          </xdr:nvSpPr>
          <xdr:spPr>
            <a:xfrm>
              <a:off x="14114922" y="0"/>
              <a:ext cx="2347941"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xdr:from>
      <xdr:col>1</xdr:col>
      <xdr:colOff>3663</xdr:colOff>
      <xdr:row>0</xdr:row>
      <xdr:rowOff>13921</xdr:rowOff>
    </xdr:from>
    <xdr:to>
      <xdr:col>2</xdr:col>
      <xdr:colOff>638175</xdr:colOff>
      <xdr:row>1</xdr:row>
      <xdr:rowOff>128221</xdr:rowOff>
    </xdr:to>
    <xdr:sp macro="[0]!Module1.GåTilStart" textlink="">
      <xdr:nvSpPr>
        <xdr:cNvPr id="6" name="Avrundet rektangel 1">
          <a:extLst>
            <a:ext uri="{FF2B5EF4-FFF2-40B4-BE49-F238E27FC236}">
              <a16:creationId xmlns:a16="http://schemas.microsoft.com/office/drawing/2014/main" id="{30913147-85B0-41B4-87C2-C90991A38315}"/>
            </a:ext>
          </a:extLst>
        </xdr:cNvPr>
        <xdr:cNvSpPr/>
      </xdr:nvSpPr>
      <xdr:spPr>
        <a:xfrm>
          <a:off x="106240" y="13921"/>
          <a:ext cx="1140070" cy="304800"/>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fPrintsWithSheet="0"/>
  </xdr:twoCellAnchor>
  <xdr:twoCellAnchor>
    <xdr:from>
      <xdr:col>3</xdr:col>
      <xdr:colOff>17584</xdr:colOff>
      <xdr:row>0</xdr:row>
      <xdr:rowOff>14654</xdr:rowOff>
    </xdr:from>
    <xdr:to>
      <xdr:col>3</xdr:col>
      <xdr:colOff>1399444</xdr:colOff>
      <xdr:row>1</xdr:row>
      <xdr:rowOff>146538</xdr:rowOff>
    </xdr:to>
    <xdr:sp macro="[0]!SkjulXKolonner_Kartleggingsplan" textlink="">
      <xdr:nvSpPr>
        <xdr:cNvPr id="7" name="Avrundet rektangel 1">
          <a:extLst>
            <a:ext uri="{FF2B5EF4-FFF2-40B4-BE49-F238E27FC236}">
              <a16:creationId xmlns:a16="http://schemas.microsoft.com/office/drawing/2014/main" id="{4AE2358F-3A12-4113-8FA7-5557E1D3066B}"/>
            </a:ext>
          </a:extLst>
        </xdr:cNvPr>
        <xdr:cNvSpPr/>
      </xdr:nvSpPr>
      <xdr:spPr>
        <a:xfrm>
          <a:off x="1314449" y="14654"/>
          <a:ext cx="1381860" cy="322384"/>
        </a:xfrm>
        <a:prstGeom prst="roundRect">
          <a:avLst/>
        </a:prstGeom>
        <a:solidFill>
          <a:schemeClr val="accent4"/>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Skjul</a:t>
          </a:r>
          <a:r>
            <a:rPr lang="nb-NO" sz="1100" b="1" baseline="0"/>
            <a:t> ubrukte parter</a:t>
          </a:r>
          <a:endParaRPr lang="nb-NO" sz="1100" b="1"/>
        </a:p>
      </xdr:txBody>
    </xdr:sp>
    <xdr:clientData fPrintsWithSheet="0"/>
  </xdr:twoCellAnchor>
  <xdr:twoCellAnchor>
    <xdr:from>
      <xdr:col>3</xdr:col>
      <xdr:colOff>1431681</xdr:colOff>
      <xdr:row>0</xdr:row>
      <xdr:rowOff>28575</xdr:rowOff>
    </xdr:from>
    <xdr:to>
      <xdr:col>4</xdr:col>
      <xdr:colOff>164856</xdr:colOff>
      <xdr:row>1</xdr:row>
      <xdr:rowOff>146538</xdr:rowOff>
    </xdr:to>
    <xdr:sp macro="[0]!VisAlleKolonner_Kartleggingsplan" textlink="">
      <xdr:nvSpPr>
        <xdr:cNvPr id="8" name="Avrundet rektangel 1">
          <a:extLst>
            <a:ext uri="{FF2B5EF4-FFF2-40B4-BE49-F238E27FC236}">
              <a16:creationId xmlns:a16="http://schemas.microsoft.com/office/drawing/2014/main" id="{7CACD14B-AC7F-417B-8CB6-7328FC5AC831}"/>
            </a:ext>
          </a:extLst>
        </xdr:cNvPr>
        <xdr:cNvSpPr/>
      </xdr:nvSpPr>
      <xdr:spPr>
        <a:xfrm>
          <a:off x="2728546" y="28575"/>
          <a:ext cx="1187695" cy="308463"/>
        </a:xfrm>
        <a:prstGeom prst="roundRect">
          <a:avLst/>
        </a:prstGeom>
        <a:solidFill>
          <a:schemeClr val="accent4"/>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Vis</a:t>
          </a:r>
          <a:r>
            <a:rPr lang="nb-NO" sz="1100" b="1" baseline="0"/>
            <a:t>  parter</a:t>
          </a:r>
          <a:endParaRPr lang="nb-NO" sz="1100" b="1"/>
        </a:p>
      </xdr:txBody>
    </xdr:sp>
    <xdr:clientData fPrintsWithSheet="0"/>
  </xdr:twoCellAnchor>
  <xdr:twoCellAnchor>
    <xdr:from>
      <xdr:col>3</xdr:col>
      <xdr:colOff>1403839</xdr:colOff>
      <xdr:row>1</xdr:row>
      <xdr:rowOff>164855</xdr:rowOff>
    </xdr:from>
    <xdr:to>
      <xdr:col>4</xdr:col>
      <xdr:colOff>161925</xdr:colOff>
      <xdr:row>2</xdr:row>
      <xdr:rowOff>266700</xdr:rowOff>
    </xdr:to>
    <xdr:sp macro="[0]!LeggTilRad_Kartleggingsplan" textlink="">
      <xdr:nvSpPr>
        <xdr:cNvPr id="9" name="Avrundet rektangel 1">
          <a:extLst>
            <a:ext uri="{FF2B5EF4-FFF2-40B4-BE49-F238E27FC236}">
              <a16:creationId xmlns:a16="http://schemas.microsoft.com/office/drawing/2014/main" id="{5520081A-6C2E-4963-9F21-000AB7980FE0}"/>
            </a:ext>
          </a:extLst>
        </xdr:cNvPr>
        <xdr:cNvSpPr/>
      </xdr:nvSpPr>
      <xdr:spPr>
        <a:xfrm>
          <a:off x="2699239" y="355355"/>
          <a:ext cx="1215536" cy="292345"/>
        </a:xfrm>
        <a:prstGeom prst="roundRect">
          <a:avLst/>
        </a:prstGeom>
        <a:solidFill>
          <a:schemeClr val="accent4">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Legg til rad</a:t>
          </a:r>
        </a:p>
      </xdr:txBody>
    </xdr:sp>
    <xdr:clientData fPrintsWithSheet="0"/>
  </xdr:twoCellAnchor>
  <xdr:twoCellAnchor>
    <xdr:from>
      <xdr:col>3</xdr:col>
      <xdr:colOff>9525</xdr:colOff>
      <xdr:row>1</xdr:row>
      <xdr:rowOff>180975</xdr:rowOff>
    </xdr:from>
    <xdr:to>
      <xdr:col>3</xdr:col>
      <xdr:colOff>952500</xdr:colOff>
      <xdr:row>3</xdr:row>
      <xdr:rowOff>9525</xdr:rowOff>
    </xdr:to>
    <xdr:sp macro="[0]!SlettRad_Kartleggingsplan" textlink="">
      <xdr:nvSpPr>
        <xdr:cNvPr id="10" name="Avrundet rektangel 1">
          <a:extLst>
            <a:ext uri="{FF2B5EF4-FFF2-40B4-BE49-F238E27FC236}">
              <a16:creationId xmlns:a16="http://schemas.microsoft.com/office/drawing/2014/main" id="{63682C0F-72A4-4C38-AACB-1FEE8E24C0FE}"/>
            </a:ext>
          </a:extLst>
        </xdr:cNvPr>
        <xdr:cNvSpPr/>
      </xdr:nvSpPr>
      <xdr:spPr>
        <a:xfrm>
          <a:off x="1304925" y="371475"/>
          <a:ext cx="942975"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Slett rad</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0</xdr:row>
      <xdr:rowOff>104775</xdr:rowOff>
    </xdr:from>
    <xdr:to>
      <xdr:col>2</xdr:col>
      <xdr:colOff>762000</xdr:colOff>
      <xdr:row>2</xdr:row>
      <xdr:rowOff>28575</xdr:rowOff>
    </xdr:to>
    <xdr:sp macro="[0]!GåTilStart" textlink="">
      <xdr:nvSpPr>
        <xdr:cNvPr id="2" name="Avrundet rektangel 1">
          <a:extLst>
            <a:ext uri="{FF2B5EF4-FFF2-40B4-BE49-F238E27FC236}">
              <a16:creationId xmlns:a16="http://schemas.microsoft.com/office/drawing/2014/main" id="{FF986CBB-6CDF-4C84-BCAE-78C6681B396B}"/>
            </a:ext>
          </a:extLst>
        </xdr:cNvPr>
        <xdr:cNvSpPr/>
      </xdr:nvSpPr>
      <xdr:spPr>
        <a:xfrm>
          <a:off x="771525" y="104775"/>
          <a:ext cx="1143000" cy="304800"/>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xdr:twoCellAnchor>
  <xdr:twoCellAnchor>
    <xdr:from>
      <xdr:col>11</xdr:col>
      <xdr:colOff>532210</xdr:colOff>
      <xdr:row>0</xdr:row>
      <xdr:rowOff>188119</xdr:rowOff>
    </xdr:from>
    <xdr:to>
      <xdr:col>12</xdr:col>
      <xdr:colOff>1141810</xdr:colOff>
      <xdr:row>2</xdr:row>
      <xdr:rowOff>73819</xdr:rowOff>
    </xdr:to>
    <xdr:sp macro="[0]!GåTilDelmål" textlink="">
      <xdr:nvSpPr>
        <xdr:cNvPr id="3" name="Avrundet rektangel 1">
          <a:extLst>
            <a:ext uri="{FF2B5EF4-FFF2-40B4-BE49-F238E27FC236}">
              <a16:creationId xmlns:a16="http://schemas.microsoft.com/office/drawing/2014/main" id="{6B2E87EA-3318-4749-8FBD-23266596657B}"/>
            </a:ext>
          </a:extLst>
        </xdr:cNvPr>
        <xdr:cNvSpPr/>
      </xdr:nvSpPr>
      <xdr:spPr>
        <a:xfrm>
          <a:off x="9539288" y="188119"/>
          <a:ext cx="1883569" cy="266700"/>
        </a:xfrm>
        <a:prstGeom prst="roundRect">
          <a:avLst/>
        </a:prstGeom>
        <a:solidFill>
          <a:schemeClr val="accent5">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Delmål</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0</xdr:row>
      <xdr:rowOff>57150</xdr:rowOff>
    </xdr:from>
    <xdr:to>
      <xdr:col>2</xdr:col>
      <xdr:colOff>285750</xdr:colOff>
      <xdr:row>1</xdr:row>
      <xdr:rowOff>171450</xdr:rowOff>
    </xdr:to>
    <xdr:sp macro="[0]!GåTilStart" textlink="">
      <xdr:nvSpPr>
        <xdr:cNvPr id="2" name="Avrundet rektangel 1">
          <a:extLst>
            <a:ext uri="{FF2B5EF4-FFF2-40B4-BE49-F238E27FC236}">
              <a16:creationId xmlns:a16="http://schemas.microsoft.com/office/drawing/2014/main" id="{0C0970B8-2568-4054-9F29-4676D3E67AA0}"/>
            </a:ext>
          </a:extLst>
        </xdr:cNvPr>
        <xdr:cNvSpPr/>
      </xdr:nvSpPr>
      <xdr:spPr>
        <a:xfrm>
          <a:off x="771525" y="57150"/>
          <a:ext cx="1095375" cy="304800"/>
        </a:xfrm>
        <a:prstGeom prst="roundRect">
          <a:avLst/>
        </a:prstGeom>
        <a:solidFill>
          <a:srgbClr val="FFFF0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Tilbake til Start</a:t>
          </a:r>
        </a:p>
      </xdr:txBody>
    </xdr:sp>
    <xdr:clientData/>
  </xdr:twoCellAnchor>
  <xdr:twoCellAnchor>
    <xdr:from>
      <xdr:col>11</xdr:col>
      <xdr:colOff>66674</xdr:colOff>
      <xdr:row>0</xdr:row>
      <xdr:rowOff>57151</xdr:rowOff>
    </xdr:from>
    <xdr:to>
      <xdr:col>13</xdr:col>
      <xdr:colOff>904875</xdr:colOff>
      <xdr:row>2</xdr:row>
      <xdr:rowOff>1</xdr:rowOff>
    </xdr:to>
    <xdr:sp macro="[0]!GåTilHovedmål" textlink="">
      <xdr:nvSpPr>
        <xdr:cNvPr id="3" name="Avrundet rektangel 1">
          <a:extLst>
            <a:ext uri="{FF2B5EF4-FFF2-40B4-BE49-F238E27FC236}">
              <a16:creationId xmlns:a16="http://schemas.microsoft.com/office/drawing/2014/main" id="{615C511F-0A08-4513-BB0B-742DECADE2E5}"/>
            </a:ext>
          </a:extLst>
        </xdr:cNvPr>
        <xdr:cNvSpPr/>
      </xdr:nvSpPr>
      <xdr:spPr>
        <a:xfrm>
          <a:off x="12353924" y="57151"/>
          <a:ext cx="1838326" cy="323850"/>
        </a:xfrm>
        <a:prstGeom prst="roundRect">
          <a:avLst/>
        </a:prstGeom>
        <a:solidFill>
          <a:schemeClr val="accent5"/>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Hovedmål</a:t>
          </a:r>
        </a:p>
      </xdr:txBody>
    </xdr:sp>
    <xdr:clientData/>
  </xdr:twoCellAnchor>
  <xdr:twoCellAnchor>
    <xdr:from>
      <xdr:col>2</xdr:col>
      <xdr:colOff>419100</xdr:colOff>
      <xdr:row>0</xdr:row>
      <xdr:rowOff>47625</xdr:rowOff>
    </xdr:from>
    <xdr:to>
      <xdr:col>4</xdr:col>
      <xdr:colOff>638175</xdr:colOff>
      <xdr:row>1</xdr:row>
      <xdr:rowOff>161925</xdr:rowOff>
    </xdr:to>
    <xdr:sp macro="[0]!LeggTilRad_Handlingsplan" textlink="">
      <xdr:nvSpPr>
        <xdr:cNvPr id="4" name="Avrundet rektangel 1">
          <a:extLst>
            <a:ext uri="{FF2B5EF4-FFF2-40B4-BE49-F238E27FC236}">
              <a16:creationId xmlns:a16="http://schemas.microsoft.com/office/drawing/2014/main" id="{5E374493-DBD9-4975-91E0-ED30FC101F80}"/>
            </a:ext>
          </a:extLst>
        </xdr:cNvPr>
        <xdr:cNvSpPr/>
      </xdr:nvSpPr>
      <xdr:spPr>
        <a:xfrm>
          <a:off x="2000250" y="47625"/>
          <a:ext cx="1619250" cy="304800"/>
        </a:xfrm>
        <a:prstGeom prst="roundRect">
          <a:avLst/>
        </a:prstGeom>
        <a:solidFill>
          <a:schemeClr val="accent4">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Legg til rad</a:t>
          </a:r>
        </a:p>
      </xdr:txBody>
    </xdr:sp>
    <xdr:clientData/>
  </xdr:twoCellAnchor>
  <xdr:twoCellAnchor>
    <xdr:from>
      <xdr:col>4</xdr:col>
      <xdr:colOff>723900</xdr:colOff>
      <xdr:row>0</xdr:row>
      <xdr:rowOff>38100</xdr:rowOff>
    </xdr:from>
    <xdr:to>
      <xdr:col>5</xdr:col>
      <xdr:colOff>0</xdr:colOff>
      <xdr:row>1</xdr:row>
      <xdr:rowOff>152400</xdr:rowOff>
    </xdr:to>
    <xdr:sp macro="[0]!SlettRad_Handlingsplan" textlink="">
      <xdr:nvSpPr>
        <xdr:cNvPr id="5" name="Avrundet rektangel 1">
          <a:extLst>
            <a:ext uri="{FF2B5EF4-FFF2-40B4-BE49-F238E27FC236}">
              <a16:creationId xmlns:a16="http://schemas.microsoft.com/office/drawing/2014/main" id="{E4CB704A-F345-4CF5-9B10-2E27C1352A72}"/>
            </a:ext>
          </a:extLst>
        </xdr:cNvPr>
        <xdr:cNvSpPr/>
      </xdr:nvSpPr>
      <xdr:spPr>
        <a:xfrm>
          <a:off x="3390900" y="38100"/>
          <a:ext cx="942975" cy="304800"/>
        </a:xfrm>
        <a:prstGeom prst="roundRect">
          <a:avLst/>
        </a:prstGeom>
        <a:solidFill>
          <a:srgbClr val="FF5050"/>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Slett rad</a:t>
          </a:r>
        </a:p>
      </xdr:txBody>
    </xdr:sp>
    <xdr:clientData/>
  </xdr:twoCellAnchor>
  <xdr:twoCellAnchor editAs="absolute">
    <xdr:from>
      <xdr:col>4</xdr:col>
      <xdr:colOff>2180980</xdr:colOff>
      <xdr:row>0</xdr:row>
      <xdr:rowOff>0</xdr:rowOff>
    </xdr:from>
    <xdr:to>
      <xdr:col>5</xdr:col>
      <xdr:colOff>1608745</xdr:colOff>
      <xdr:row>4</xdr:row>
      <xdr:rowOff>160025</xdr:rowOff>
    </xdr:to>
    <mc:AlternateContent xmlns:mc="http://schemas.openxmlformats.org/markup-compatibility/2006" xmlns:sle15="http://schemas.microsoft.com/office/drawing/2012/slicer">
      <mc:Choice Requires="sle15">
        <xdr:graphicFrame macro="">
          <xdr:nvGraphicFramePr>
            <xdr:cNvPr id="6" name="Hvedmål nr">
              <a:extLst>
                <a:ext uri="{FF2B5EF4-FFF2-40B4-BE49-F238E27FC236}">
                  <a16:creationId xmlns:a16="http://schemas.microsoft.com/office/drawing/2014/main" id="{75273693-FF12-F483-6F94-8169975D608A}"/>
                </a:ext>
              </a:extLst>
            </xdr:cNvPr>
            <xdr:cNvGraphicFramePr/>
          </xdr:nvGraphicFramePr>
          <xdr:xfrm>
            <a:off x="0" y="0"/>
            <a:ext cx="0" cy="0"/>
          </xdr:xfrm>
          <a:graphic>
            <a:graphicData uri="http://schemas.microsoft.com/office/drawing/2010/slicer">
              <sle:slicer xmlns:sle="http://schemas.microsoft.com/office/drawing/2010/slicer" name="Hvedmål nr"/>
            </a:graphicData>
          </a:graphic>
        </xdr:graphicFrame>
      </mc:Choice>
      <mc:Fallback xmlns="">
        <xdr:sp macro="" textlink="">
          <xdr:nvSpPr>
            <xdr:cNvPr id="0" name=""/>
            <xdr:cNvSpPr>
              <a:spLocks noTextEdit="1"/>
            </xdr:cNvSpPr>
          </xdr:nvSpPr>
          <xdr:spPr>
            <a:xfrm>
              <a:off x="4810124" y="0"/>
              <a:ext cx="1648800"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5</xdr:col>
      <xdr:colOff>1607772</xdr:colOff>
      <xdr:row>0</xdr:row>
      <xdr:rowOff>0</xdr:rowOff>
    </xdr:from>
    <xdr:to>
      <xdr:col>7</xdr:col>
      <xdr:colOff>811823</xdr:colOff>
      <xdr:row>4</xdr:row>
      <xdr:rowOff>165099</xdr:rowOff>
    </xdr:to>
    <mc:AlternateContent xmlns:mc="http://schemas.openxmlformats.org/markup-compatibility/2006" xmlns:sle15="http://schemas.microsoft.com/office/drawing/2012/slicer">
      <mc:Choice Requires="sle15">
        <xdr:graphicFrame macro="">
          <xdr:nvGraphicFramePr>
            <xdr:cNvPr id="7" name="Delmål nr">
              <a:extLst>
                <a:ext uri="{FF2B5EF4-FFF2-40B4-BE49-F238E27FC236}">
                  <a16:creationId xmlns:a16="http://schemas.microsoft.com/office/drawing/2014/main" id="{C789827D-BDF1-CA04-8F78-A3BE99DA5119}"/>
                </a:ext>
              </a:extLst>
            </xdr:cNvPr>
            <xdr:cNvGraphicFramePr/>
          </xdr:nvGraphicFramePr>
          <xdr:xfrm>
            <a:off x="0" y="0"/>
            <a:ext cx="0" cy="0"/>
          </xdr:xfrm>
          <a:graphic>
            <a:graphicData uri="http://schemas.microsoft.com/office/drawing/2010/slicer">
              <sle:slicer xmlns:sle="http://schemas.microsoft.com/office/drawing/2010/slicer" name="Delmål nr"/>
            </a:graphicData>
          </a:graphic>
        </xdr:graphicFrame>
      </mc:Choice>
      <mc:Fallback xmlns="">
        <xdr:sp macro="" textlink="">
          <xdr:nvSpPr>
            <xdr:cNvPr id="0" name=""/>
            <xdr:cNvSpPr>
              <a:spLocks noTextEdit="1"/>
            </xdr:cNvSpPr>
          </xdr:nvSpPr>
          <xdr:spPr>
            <a:xfrm>
              <a:off x="6457951" y="0"/>
              <a:ext cx="1648800" cy="923924"/>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7</xdr:col>
      <xdr:colOff>810847</xdr:colOff>
      <xdr:row>0</xdr:row>
      <xdr:rowOff>0</xdr:rowOff>
    </xdr:from>
    <xdr:to>
      <xdr:col>8</xdr:col>
      <xdr:colOff>448896</xdr:colOff>
      <xdr:row>4</xdr:row>
      <xdr:rowOff>160025</xdr:rowOff>
    </xdr:to>
    <mc:AlternateContent xmlns:mc="http://schemas.openxmlformats.org/markup-compatibility/2006" xmlns:sle15="http://schemas.microsoft.com/office/drawing/2012/slicer">
      <mc:Choice Requires="sle15">
        <xdr:graphicFrame macro="">
          <xdr:nvGraphicFramePr>
            <xdr:cNvPr id="8" name="Prioritet">
              <a:extLst>
                <a:ext uri="{FF2B5EF4-FFF2-40B4-BE49-F238E27FC236}">
                  <a16:creationId xmlns:a16="http://schemas.microsoft.com/office/drawing/2014/main" id="{5EA27C6F-A4E1-5EAF-AAFE-2A42F830ABDF}"/>
                </a:ext>
              </a:extLst>
            </xdr:cNvPr>
            <xdr:cNvGraphicFramePr/>
          </xdr:nvGraphicFramePr>
          <xdr:xfrm>
            <a:off x="0" y="0"/>
            <a:ext cx="0" cy="0"/>
          </xdr:xfrm>
          <a:graphic>
            <a:graphicData uri="http://schemas.microsoft.com/office/drawing/2010/slicer">
              <sle:slicer xmlns:sle="http://schemas.microsoft.com/office/drawing/2010/slicer" name="Prioritet"/>
            </a:graphicData>
          </a:graphic>
        </xdr:graphicFrame>
      </mc:Choice>
      <mc:Fallback xmlns="">
        <xdr:sp macro="" textlink="">
          <xdr:nvSpPr>
            <xdr:cNvPr id="0" name=""/>
            <xdr:cNvSpPr>
              <a:spLocks noTextEdit="1"/>
            </xdr:cNvSpPr>
          </xdr:nvSpPr>
          <xdr:spPr>
            <a:xfrm>
              <a:off x="8105775" y="0"/>
              <a:ext cx="1647825"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xdr:from>
      <xdr:col>11</xdr:col>
      <xdr:colOff>59347</xdr:colOff>
      <xdr:row>2</xdr:row>
      <xdr:rowOff>57151</xdr:rowOff>
    </xdr:from>
    <xdr:to>
      <xdr:col>13</xdr:col>
      <xdr:colOff>897548</xdr:colOff>
      <xdr:row>4</xdr:row>
      <xdr:rowOff>1</xdr:rowOff>
    </xdr:to>
    <xdr:sp macro="[0]!GåTilDelmål" textlink="">
      <xdr:nvSpPr>
        <xdr:cNvPr id="9" name="Avrundet rektangel 1">
          <a:extLst>
            <a:ext uri="{FF2B5EF4-FFF2-40B4-BE49-F238E27FC236}">
              <a16:creationId xmlns:a16="http://schemas.microsoft.com/office/drawing/2014/main" id="{49DE43CC-4C2C-440E-94E5-240E65434865}"/>
            </a:ext>
          </a:extLst>
        </xdr:cNvPr>
        <xdr:cNvSpPr/>
      </xdr:nvSpPr>
      <xdr:spPr>
        <a:xfrm>
          <a:off x="12353924" y="438151"/>
          <a:ext cx="2845778" cy="323850"/>
        </a:xfrm>
        <a:prstGeom prst="roundRect">
          <a:avLst/>
        </a:prstGeom>
        <a:solidFill>
          <a:schemeClr val="accent1">
            <a:lumMod val="60000"/>
            <a:lumOff val="40000"/>
          </a:schemeClr>
        </a:solidFill>
        <a:ln>
          <a:noFill/>
        </a:ln>
        <a:effectLst>
          <a:innerShdw blurRad="63500" dist="50800" dir="2700000">
            <a:prstClr val="black">
              <a:alpha val="50000"/>
            </a:prstClr>
          </a:innerShdw>
        </a:effectLst>
      </xdr:spPr>
      <xdr:style>
        <a:lnRef idx="1">
          <a:schemeClr val="dk1"/>
        </a:lnRef>
        <a:fillRef idx="2">
          <a:schemeClr val="dk1"/>
        </a:fillRef>
        <a:effectRef idx="1">
          <a:schemeClr val="dk1"/>
        </a:effectRef>
        <a:fontRef idx="minor">
          <a:schemeClr val="dk1"/>
        </a:fontRef>
      </xdr:style>
      <xdr:txBody>
        <a:bodyPr vertOverflow="clip" rtlCol="0" anchor="ctr"/>
        <a:lstStyle/>
        <a:p>
          <a:pPr algn="ctr"/>
          <a:r>
            <a:rPr lang="nb-NO" sz="1100" b="1"/>
            <a:t>Delmål</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ommune_r" xr10:uid="{CD455B3B-4499-4E84-B88D-CE7EC26231AC}" sourceName="Kommune">
  <extLst>
    <x:ext xmlns:x15="http://schemas.microsoft.com/office/spreadsheetml/2010/11/main" uri="{2F2917AC-EB37-4324-AD4E-5DD8C200BD13}">
      <x15:tableSlicerCache tableId="2"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ppstart_år" xr10:uid="{B0C2FC03-D085-4930-885A-511E96B97268}" sourceName="Oppstart år">
  <extLst>
    <x:ext xmlns:x15="http://schemas.microsoft.com/office/spreadsheetml/2010/11/main" uri="{2F2917AC-EB37-4324-AD4E-5DD8C200BD13}">
      <x15:tableSlicerCache tableId="2" column="6"/>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ylke" xr10:uid="{580114EF-8948-4EF7-8E6D-600FC7E3AD5D}" sourceName="Fylk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sjektnavn" xr10:uid="{40125615-3A08-4871-A7BB-5048534E2366}" sourceName="Prosjektnavn">
  <extLst>
    <x:ext xmlns:x15="http://schemas.microsoft.com/office/spreadsheetml/2010/11/main" uri="{2F2917AC-EB37-4324-AD4E-5DD8C200BD13}">
      <x15:tableSlicerCache tableId="2" column="3"/>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vedmål_nr" xr10:uid="{63ED02A4-415B-4B25-9F75-44E7BC7F0A19}" sourceName="Hovedmål nr">
  <extLst>
    <x:ext xmlns:x15="http://schemas.microsoft.com/office/spreadsheetml/2010/11/main" uri="{2F2917AC-EB37-4324-AD4E-5DD8C200BD13}">
      <x15:tableSlicerCache tableId="8" column="1"/>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lmål_nr" xr10:uid="{BA0F27EE-2346-4ECC-A538-0A76B341A3D5}" sourceName="Delmål nr">
  <extLst>
    <x:ext xmlns:x15="http://schemas.microsoft.com/office/spreadsheetml/2010/11/main" uri="{2F2917AC-EB37-4324-AD4E-5DD8C200BD13}">
      <x15:tableSlicerCache tableId="8" column="2"/>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ioritet" xr10:uid="{40BDC282-8040-4C5E-AE99-0C784D9E2207}" sourceName="Prioritet">
  <extLst>
    <x:ext xmlns:x15="http://schemas.microsoft.com/office/spreadsheetml/2010/11/main" uri="{2F2917AC-EB37-4324-AD4E-5DD8C200BD13}">
      <x15:tableSlicerCache tableId="8" column="1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e(r)" xr10:uid="{5FA29355-1A49-472D-8196-E9384E2FAC09}" cache="Slicer_Kommune_r" caption="Kommune" columnCount="7" rowHeight="241300"/>
  <slicer name="Oppstart-år" xr10:uid="{703EBA33-B4E5-43E7-90F2-FBABE9F4AF82}" cache="Slicer_Oppstart_år" caption="Oppstart år" columnCount="2" rowHeight="241300"/>
  <slicer name="Fylke" xr10:uid="{8B525E34-2473-4A57-8D30-37F1CBA57A51}" cache="Slicer_Fylke" caption="Fylke" columnCount="4" rowHeight="241300"/>
  <slicer name="Prosjektnavn" xr10:uid="{E004E550-12B5-43AE-BA18-C12A24C344E0}" cache="Slicer_Prosjektnavn" caption="Prosjektnavn"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vedmål nr" xr10:uid="{2FEE50CD-B983-44FD-95B1-6DBB9F415F4F}" cache="Slicer_Hvedmål_nr" caption="Hovedmål nr" columnCount="5" rowHeight="241300"/>
  <slicer name="Delmål nr" xr10:uid="{64B7E464-1EC0-4A4F-84D2-0D5CEFBE2D92}" cache="Slicer_Delmål_nr" caption="Delmål nr" columnCount="5" rowHeight="241300"/>
  <slicer name="Prioritet" xr10:uid="{96D460DA-621F-4CF2-82AB-E4B46A287344}" cache="Slicer_Prioritet" caption="Prioritet" columnCount="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085950A-6415-4C13-9012-93E5ED7F853A}" name="Samfunnsområder" displayName="Samfunnsområder" ref="G2:I7" totalsRowShown="0">
  <autoFilter ref="G2:I7" xr:uid="{3085950A-6415-4C13-9012-93E5ED7F853A}"/>
  <tableColumns count="3">
    <tableColumn id="1" xr3:uid="{756BE34A-1F8E-4422-808D-930180938BA0}" name="Samfunnsområde"/>
    <tableColumn id="2" xr3:uid="{AFFCF70C-A8BC-4867-B841-A11349B42F4A}" name="Forkortelse" dataDxfId="190"/>
    <tableColumn id="3" xr3:uid="{073940C9-BE62-4412-BAE5-9D0B01690811}" name="Farge"/>
  </tableColumns>
  <tableStyleInfo name="TableStyleMedium2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890FE5-4210-4AEF-916D-130943C5388A}" name="Handlingsplan" displayName="Handlingsplan" ref="B6:N30" totalsRowShown="0" headerRowDxfId="16" dataDxfId="14" headerRowBorderDxfId="15" tableBorderDxfId="13">
  <autoFilter ref="B6:N30" xr:uid="{52890FE5-4210-4AEF-916D-130943C5388A}"/>
  <tableColumns count="13">
    <tableColumn id="1" xr3:uid="{62AB4D6D-6137-49B9-BB73-4E162A16A3B4}" name="Hovedmål nr" dataDxfId="12"/>
    <tableColumn id="2" xr3:uid="{E1690C61-5FCD-42A5-9168-6C2B8A624EF4}" name="Delmål nr" dataDxfId="11">
      <calculatedColumnFormula>ROW() - ROW(Handlingsplan[[#Headers],[Delmål nr]])</calculatedColumnFormula>
    </tableColumn>
    <tableColumn id="3" xr3:uid="{0BF643C8-FB93-4CA9-94E0-C9106ADEB768}" name="Tiltak nr" dataDxfId="10"/>
    <tableColumn id="4" xr3:uid="{7D29705B-282E-422A-8A52-475BED72EB1A}" name="Delmål" dataDxfId="9"/>
    <tableColumn id="5" xr3:uid="{0B792A10-DB5F-406F-98D9-DBD93F502C3E}" name="Status" dataDxfId="8"/>
    <tableColumn id="13" xr3:uid="{C9221B06-1F72-4FB1-98A4-92203280B381}" name="Prioritet" dataDxfId="7"/>
    <tableColumn id="6" xr3:uid="{50E61833-5A71-46DA-828F-4CDB0BC3C4E5}" name="Prioriterte tiltak" dataDxfId="6"/>
    <tableColumn id="7" xr3:uid="{02E14D88-3C11-42CA-939A-7F618B61AA4C}" name="Måltall definert år" dataDxfId="5"/>
    <tableColumn id="8" xr3:uid="{BAC247DA-A190-4E65-B298-1661DDB75D4F}" name="Ansvar" dataDxfId="4"/>
    <tableColumn id="9" xr3:uid="{3936962B-9E49-4916-9A30-47149DF254E9}" name="Prioritert(P)/_x000a_Kontinuerlig(K)" dataDxfId="3"/>
    <tableColumn id="10" xr3:uid="{9AA1A5CC-2954-4CBE-AEAB-FD07D9F54A88}" name="Tidsfrist" dataDxfId="2"/>
    <tableColumn id="12" xr3:uid="{04169A07-6E61-4A41-9E94-CCC213E6DF21}" name="Fagområde" dataDxfId="1"/>
    <tableColumn id="11" xr3:uid="{FB246B45-EF5C-4451-8EBE-7176D0A9A86C}" name="Utført (År)" dataDxfId="0"/>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7DA06A-D497-4949-9610-541F6F24C881}" name="Fylke" displayName="Fylke" ref="C2:E17" totalsRowShown="0" headerRowDxfId="189">
  <autoFilter ref="C2:E17" xr:uid="{A57DA06A-D497-4949-9610-541F6F24C881}"/>
  <sortState xmlns:xlrd2="http://schemas.microsoft.com/office/spreadsheetml/2017/richdata2" ref="C3:E17">
    <sortCondition ref="C2:C17"/>
  </sortState>
  <tableColumns count="3">
    <tableColumn id="3" xr3:uid="{8F0E8224-D319-4EEA-A023-345FED6F6681}" name="Fylkesnr"/>
    <tableColumn id="1" xr3:uid="{71F1A8F7-6488-44FE-91CD-3CE08D283D51}" name="Fylke"/>
    <tableColumn id="2" xr3:uid="{9B101883-4C37-4A97-AF0E-4DCF72F920D5}" name="Fylkesnavn"/>
  </tableColumns>
  <tableStyleInfo name="TableStyleMedium2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BE179C-6E5A-4DFD-8AFF-38DDA8DDB79C}" name="Regioner" displayName="Regioner" ref="T2:V39" totalsRowShown="0">
  <autoFilter ref="T2:V39" xr:uid="{CBBE179C-6E5A-4DFD-8AFF-38DDA8DDB79C}"/>
  <sortState xmlns:xlrd2="http://schemas.microsoft.com/office/spreadsheetml/2017/richdata2" ref="T3:V26">
    <sortCondition ref="T2:T26"/>
  </sortState>
  <tableColumns count="3">
    <tableColumn id="1" xr3:uid="{B667A68D-0C84-45F3-9A5F-E61EFBF10749}" name="Fylke"/>
    <tableColumn id="2" xr3:uid="{3FD3109D-5ADA-4778-B4F4-7D7E94744089}" name="Regionnr"/>
    <tableColumn id="3" xr3:uid="{85433005-398C-4459-9580-C8F1EBD113F2}" name="Regionsnavn"/>
  </tableColumns>
  <tableStyleInfo name="TableStyleMedium2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AD808AA-D832-454F-8741-5DE4E5F4AF23}" name="Kommuner" displayName="Kommuner" ref="L2:P359" totalsRowShown="0">
  <autoFilter ref="L2:P359" xr:uid="{0AD808AA-D832-454F-8741-5DE4E5F4AF23}"/>
  <sortState xmlns:xlrd2="http://schemas.microsoft.com/office/spreadsheetml/2017/richdata2" ref="L3:P359">
    <sortCondition ref="N2:N359"/>
  </sortState>
  <tableColumns count="5">
    <tableColumn id="1" xr3:uid="{D241FCB6-7134-4124-9412-283616487C7B}" name="Fylke"/>
    <tableColumn id="2" xr3:uid="{D5AD8718-CE35-4F72-AB01-4047C1B8FBEC}" name="Kommune"/>
    <tableColumn id="3" xr3:uid="{9F7F9EC0-4EBE-4407-9DFB-38AE05EC7044}" name="Kommunenr"/>
    <tableColumn id="4" xr3:uid="{89951AE4-6EB7-469A-9A2A-AB10F325D9CC}" name="Regionnr"/>
    <tableColumn id="5" xr3:uid="{80FE3CBF-E5B5-45E6-8E40-D25BB9D02D42}" name="Regionsnavn">
      <calculatedColumnFormula array="1">_xlfn.XLOOKUP(1, (Regioner[Regionnr] = Kommuner[[#This Row],[Regionnr]]) * (Regioner[Fylke] = Kommuner[[#This Row],[Fylke]]), Regioner[Regionsnavn], "")</calculatedColumnFormula>
    </tableColumn>
  </tableColumns>
  <tableStyleInfo name="TableStyleMedium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226AAC7-C538-43D3-8739-BCD92EB46B84}" name="Partskoder" displayName="Partskoder" ref="B4:D34" totalsRowShown="0" headerRowDxfId="188">
  <autoFilter ref="B4:D34" xr:uid="{7226AAC7-C538-43D3-8739-BCD92EB46B84}"/>
  <tableColumns count="3">
    <tableColumn id="3" xr3:uid="{6C7AA430-5B9F-49C1-ADD3-553D9C56414E}" name="Partsnr" dataDxfId="187"/>
    <tableColumn id="1" xr3:uid="{EE293286-24F0-448E-A805-4B9EE3A1C802}" name="Partskode"/>
    <tableColumn id="2" xr3:uid="{A05D437D-66C6-4DE8-9DDC-1744F007FE17}" name="Partsnavn"/>
  </tableColumns>
  <tableStyleInfo name="TableStyleMedium20"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30952E-9E44-4346-8F68-0AB1B92A074F}" name="Prosjekttyper_Kostnadsfordeling" displayName="Prosjekttyper_Kostnadsfordeling" ref="B6:AI12" totalsRowShown="0" headerRowDxfId="186" dataDxfId="185">
  <autoFilter ref="B6:AI12" xr:uid="{D130952E-9E44-4346-8F68-0AB1B92A074F}"/>
  <tableColumns count="34">
    <tableColumn id="19" xr3:uid="{7968E629-369F-4D21-AF0D-FD93F33E2F7A}" name="Fylke" dataDxfId="184"/>
    <tableColumn id="26" xr3:uid="{F89D8C27-9218-4107-9636-F47C0CAE0695}" name="Prosjekttype" dataDxfId="183"/>
    <tableColumn id="2" xr3:uid="{C3A2D458-1CA8-44DD-B9A9-DF26401A2AC0}" name="Forklaring" dataDxfId="182"/>
    <tableColumn id="20" xr3:uid="{C97A8B95-1859-4D4A-8FCD-A499065AE93A}" name="SUM" dataDxfId="181">
      <calculatedColumnFormula>SUM(F7:R7)</calculatedColumnFormula>
    </tableColumn>
    <tableColumn id="3" xr3:uid="{DC253009-FCCC-4D42-A81A-BB35DB013A4D}" name="1" dataDxfId="180"/>
    <tableColumn id="4" xr3:uid="{CD52B900-DDB5-4BE7-8134-7536CF363F3E}" name="2" dataDxfId="179"/>
    <tableColumn id="5" xr3:uid="{D6DA697F-D1CD-43E3-9054-7A7091FA118F}" name="3" dataDxfId="178"/>
    <tableColumn id="6" xr3:uid="{C6941ABB-474F-44A0-A0FA-B837D4A14F5C}" name="4" dataDxfId="177"/>
    <tableColumn id="7" xr3:uid="{00AE56D1-E2BC-4E02-B430-E2D173FFA159}" name="5" dataDxfId="176"/>
    <tableColumn id="8" xr3:uid="{1333B916-E9AE-4A7B-B01A-90FD5912E802}" name="6" dataDxfId="175"/>
    <tableColumn id="9" xr3:uid="{915158A9-EE3E-4694-959C-931367513D02}" name="7" dataDxfId="174"/>
    <tableColumn id="10" xr3:uid="{3C707C4C-A599-4361-BFE4-A58E55A8F1EB}" name="8" dataDxfId="173"/>
    <tableColumn id="11" xr3:uid="{08774FF0-76C7-4DC6-8CA8-0D5625854BCB}" name="9" dataDxfId="172"/>
    <tableColumn id="12" xr3:uid="{2FBFBCFF-CF30-4A94-ACC4-F43A7A3C8911}" name="10" dataDxfId="171"/>
    <tableColumn id="13" xr3:uid="{71A3CAB0-7730-49F1-961D-885405A64822}" name="11" dataDxfId="170"/>
    <tableColumn id="17" xr3:uid="{72924ED0-65C1-4266-B1C7-F473B4070F59}" name="12" dataDxfId="169"/>
    <tableColumn id="18" xr3:uid="{50D91827-2665-4525-94DD-9C9ECA71CCF1}" name="13" dataDxfId="168"/>
    <tableColumn id="14" xr3:uid="{D79F1031-05E6-4D0A-9B87-B9AF7CB093E8}" name="14" dataDxfId="167"/>
    <tableColumn id="15" xr3:uid="{1542C08D-46EF-4876-8D12-C6777A4D40FF}" name="15" dataDxfId="166"/>
    <tableColumn id="16" xr3:uid="{E0D4D90E-FB6C-4BFA-9B25-B66FAD0F7A6C}" name="16" dataDxfId="165"/>
    <tableColumn id="21" xr3:uid="{2880BAC8-FB24-4B91-8867-B6543C0EAD3D}" name="17" dataDxfId="164"/>
    <tableColumn id="22" xr3:uid="{C7D3950A-ECE2-4294-9959-6CB1359EE74D}" name="18" dataDxfId="163"/>
    <tableColumn id="23" xr3:uid="{E7ADF3B8-EDFB-4C25-9343-207799935D55}" name="19" dataDxfId="162"/>
    <tableColumn id="24" xr3:uid="{4D317730-39E6-4301-BA29-686808C85D56}" name="20" dataDxfId="161"/>
    <tableColumn id="1" xr3:uid="{5195B85D-A8AB-4105-9046-FFE44BD30453}" name="21" dataDxfId="160"/>
    <tableColumn id="25" xr3:uid="{ADDA6601-F7EC-4971-A864-7668A030BCB7}" name="22" dataDxfId="159"/>
    <tableColumn id="27" xr3:uid="{F7EE64D5-5B60-4162-8CC4-DCA515C40A95}" name="23" dataDxfId="158"/>
    <tableColumn id="28" xr3:uid="{87C50393-CABB-4E22-A82D-238DD2DDD4FA}" name="24" dataDxfId="157"/>
    <tableColumn id="29" xr3:uid="{396D6D41-A226-4409-9111-7956E1768F06}" name="25" dataDxfId="156"/>
    <tableColumn id="30" xr3:uid="{278C1FD8-0FB3-42B8-BC8A-18395C66757E}" name="26" dataDxfId="155"/>
    <tableColumn id="31" xr3:uid="{3398B6BE-5D27-4F63-BB71-E32A21998F6B}" name="27" dataDxfId="154"/>
    <tableColumn id="32" xr3:uid="{38A33602-4847-4FC9-80FE-824E98A30D2B}" name="28" dataDxfId="153"/>
    <tableColumn id="33" xr3:uid="{53E6F122-CCCC-40D6-A15D-068CEABDEC31}" name="29" dataDxfId="152"/>
    <tableColumn id="34" xr3:uid="{5C55FDB5-9E57-4D20-BFC2-8948BF6C1C8A}" name="30" dataDxfId="151"/>
  </tableColumns>
  <tableStyleInfo name="TableStyleMedium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D87DD62-6BC8-4468-8E50-CD5498BDF2EC}" name="Prosjektkalkyle" displayName="Prosjektkalkyle" ref="B3:G19" totalsRowShown="0" headerRowDxfId="150" dataDxfId="148" headerRowBorderDxfId="149" tableBorderDxfId="147">
  <autoFilter ref="B3:G19" xr:uid="{4D87DD62-6BC8-4468-8E50-CD5498BDF2EC}"/>
  <tableColumns count="6">
    <tableColumn id="1" xr3:uid="{5D29E19C-B612-4544-95CA-31503FFA3A5D}" name="Prosjektnavn" dataDxfId="146"/>
    <tableColumn id="8" xr3:uid="{56B8CED8-8140-470A-B486-99E638C1BD2B}" name="Fylke" dataDxfId="145"/>
    <tableColumn id="2" xr3:uid="{CF6759A0-AD81-4BBA-84D9-9BB8DDFAE911}" name="Prosjekttype" dataDxfId="144"/>
    <tableColumn id="3" xr3:uid="{A9EAECB3-C44D-4CC0-84E2-F52F38547568}" name="Oppstart år" dataDxfId="143"/>
    <tableColumn id="5" xr3:uid="{DB48AA98-A182-4F52-AAB7-C74C860170A4}" name="Enhet" dataDxfId="142"/>
    <tableColumn id="6" xr3:uid="{F5AB2FA4-87CF-49C6-A089-430B97088E87}" name=" Kalkyle enhetskostnad inkl. mva" dataDxfId="141"/>
  </tableColumns>
  <tableStyleInfo name="TableStyleMedium2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F82E6F-49C6-4624-A0F9-572F53C0C853}" name="Kartleggingsplan" displayName="Kartleggingsplan" ref="B12:AN55" headerRowDxfId="140" dataDxfId="139" totalsRowDxfId="137" tableBorderDxfId="138">
  <autoFilter ref="B12:AN55" xr:uid="{BBF82E6F-49C6-4624-A0F9-572F53C0C853}"/>
  <tableColumns count="39">
    <tableColumn id="1" xr3:uid="{E4E554E4-42E0-4E15-818B-C18AED146839}" name="Fylke" totalsRowLabel="Totalt" dataDxfId="136" totalsRowDxfId="135">
      <calculatedColumnFormula>IFERROR(INDEX(Prosjektkalkyle[Fylke], MATCH(Kartleggingsplan[[#This Row],[Prosjektnavn]], Prosjektkalkyle[Prosjektnavn], 0)), "Ikke funnet")</calculatedColumnFormula>
    </tableColumn>
    <tableColumn id="2" xr3:uid="{7AC40646-C725-46B9-B827-5B719621C80F}" name="Region" dataDxfId="134">
      <calculatedColumnFormula array="1">_xlfn.XLOOKUP(1, (Kommuner[Fylke] = Valgt_Fylke) * (Kommuner[Kommune] = Kartleggingsplan[[#This Row],[Kommune]]), Kommuner[Regionnr], "")</calculatedColumnFormula>
    </tableColumn>
    <tableColumn id="3" xr3:uid="{9634A625-7001-403A-BC22-4270734EAAD4}" name="Prosjektnavn" dataDxfId="133" totalsRowDxfId="132"/>
    <tableColumn id="4" xr3:uid="{8193CEF3-7839-4901-AA2E-65509453A5ED}" name="Kommune" dataDxfId="131" totalsRowDxfId="130"/>
    <tableColumn id="5" xr3:uid="{6D3A8F45-5CE1-4D68-9C8D-ED90F037A72A}" name="Prosjekt-type" dataDxfId="129" totalsRowDxfId="128">
      <calculatedColumnFormula>IFERROR(INDEX(Prosjektkalkyle[Prosjekttype], MATCH(Kartleggingsplan[[#This Row],[Prosjektnavn]], Prosjektkalkyle[Prosjektnavn], 0)), "Ikke funnet")</calculatedColumnFormula>
    </tableColumn>
    <tableColumn id="6" xr3:uid="{242FA9FD-478D-4FEE-B8B3-EA6CE0C622FE}" name="Oppstart år" dataDxfId="127" totalsRowDxfId="126">
      <calculatedColumnFormula>IFERROR(INDEX(Prosjektkalkyle[Oppstart år], MATCH(Kartleggingsplan[[#This Row],[Prosjektnavn]], Prosjektkalkyle[Prosjektnavn], 0)), "Ikke funnet")</calculatedColumnFormula>
    </tableColumn>
    <tableColumn id="7" xr3:uid="{00D7741E-617F-45A3-B212-20800450D0D5}" name="Antall" dataDxfId="125" totalsRowDxfId="124"/>
    <tableColumn id="8" xr3:uid="{C5DA1AF5-5285-4C38-9EC6-51148C39BD63}" name="Enhet" dataDxfId="123" totalsRowDxfId="122">
      <calculatedColumnFormula>IFERROR(INDEX(Prosjektkalkyle[Enhet], MATCH(Kartleggingsplan[[#This Row],[Prosjektnavn]], Prosjektkalkyle[Prosjektnavn], 0)), "Ikke funnet")</calculatedColumnFormula>
    </tableColumn>
    <tableColumn id="9" xr3:uid="{D24F6CC7-BFCC-433A-84DE-9ABEA2787BE4}" name="Totalkostnad" dataDxfId="121" totalsRowDxfId="120">
      <calculatedColumnFormula>IFERROR(INDEX(Prosjektkalkyle[ Kalkyle enhetskostnad inkl. mva], MATCH(Kartleggingsplan[[#This Row],[Prosjektnavn]], Prosjektkalkyle[Prosjektnavn], 0)), "Ikke funnet")*Kartleggingsplan[[#This Row],[Antall]]</calculatedColumnFormula>
    </tableColumn>
    <tableColumn id="10" xr3:uid="{24B948F3-E052-4766-BF34-ABBD2C394EE6}" name="1" dataDxfId="119">
      <calculatedColumnFormula array="1">Kartleggingsplan[[#This Row],[Totalkostnad]] * IFERROR(INDEX(Prosjekttyper_Kostnadsfordeling[1],MATCH(1,(Prosjekttyper_Kostnadsfordeling[Prosjekttype]=Kartleggingsplan[[#This Row],[Prosjekt-type]]) * (Prosjekttyper_Kostnadsfordeling[Fylke]=Kartleggingsplan[[#This Row],[Fylke]]),0)),"Ikke funnet") / 100</calculatedColumnFormula>
    </tableColumn>
    <tableColumn id="11" xr3:uid="{B581592E-A047-4146-84E1-AE7648A79E7A}" name="2" dataDxfId="118" totalsRowDxfId="117">
      <calculatedColumnFormula array="1">Kartleggingsplan[[#This Row],[Totalkostnad]] * IFERROR(INDEX(Prosjekttyper_Kostnadsfordeling[2],MATCH(1,(Prosjekttyper_Kostnadsfordeling[Prosjekttype]=Kartleggingsplan[[#This Row],[Prosjekt-type]]) * (Prosjekttyper_Kostnadsfordeling[Fylke]=Kartleggingsplan[[#This Row],[Fylke]]),0)),"Ikke funnet") / 100</calculatedColumnFormula>
    </tableColumn>
    <tableColumn id="12" xr3:uid="{6ADE1D1A-0CE5-4D62-A669-4E6104AA5A10}" name="3" dataDxfId="116" totalsRowDxfId="115">
      <calculatedColumnFormula array="1">Kartleggingsplan[[#This Row],[Totalkostnad]] * IFERROR(INDEX(Prosjekttyper_Kostnadsfordeling[3],MATCH(1,(Prosjekttyper_Kostnadsfordeling[Prosjekttype]=Kartleggingsplan[[#This Row],[Prosjekt-type]]) * (Prosjekttyper_Kostnadsfordeling[Fylke]=Kartleggingsplan[[#This Row],[Fylke]]),0)),"Ikke funnet") / 100</calculatedColumnFormula>
    </tableColumn>
    <tableColumn id="13" xr3:uid="{D9299598-A811-4BCE-9D97-3702E16FDC38}" name="4" dataDxfId="114" totalsRowDxfId="113">
      <calculatedColumnFormula array="1">Kartleggingsplan[[#This Row],[Totalkostnad]] * IFERROR(INDEX(Prosjekttyper_Kostnadsfordeling[4],MATCH(1,(Prosjekttyper_Kostnadsfordeling[Prosjekttype]=Kartleggingsplan[[#This Row],[Prosjekt-type]]) * (Prosjekttyper_Kostnadsfordeling[Fylke]=Kartleggingsplan[[#This Row],[Fylke]]),0)),"Ikke funnet") / 100</calculatedColumnFormula>
    </tableColumn>
    <tableColumn id="14" xr3:uid="{76071063-AA15-4EE6-AB2C-94AA9225D5C1}" name="5" dataDxfId="112" totalsRowDxfId="111">
      <calculatedColumnFormula array="1">Kartleggingsplan[[#This Row],[Totalkostnad]] * IFERROR(INDEX(Prosjekttyper_Kostnadsfordeling[5],MATCH(1,(Prosjekttyper_Kostnadsfordeling[Prosjekttype]=Kartleggingsplan[[#This Row],[Prosjekt-type]]) * (Prosjekttyper_Kostnadsfordeling[Fylke]=Kartleggingsplan[[#This Row],[Fylke]]),0)),"Ikke funnet") / 100</calculatedColumnFormula>
    </tableColumn>
    <tableColumn id="15" xr3:uid="{B2B30F1A-5A48-4B2C-A303-31E81F02E47F}" name="6" dataDxfId="110" totalsRowDxfId="109">
      <calculatedColumnFormula array="1">Kartleggingsplan[[#This Row],[Totalkostnad]] * IFERROR(INDEX(Prosjekttyper_Kostnadsfordeling[6],MATCH(1,(Prosjekttyper_Kostnadsfordeling[Prosjekttype]=Kartleggingsplan[[#This Row],[Prosjekt-type]]) * (Prosjekttyper_Kostnadsfordeling[Fylke]=Kartleggingsplan[[#This Row],[Fylke]]),0)),"Ikke funnet") / 100</calculatedColumnFormula>
    </tableColumn>
    <tableColumn id="16" xr3:uid="{03CB33C9-6E47-498E-9CC2-31D5723E928E}" name="7" dataDxfId="108" totalsRowDxfId="107">
      <calculatedColumnFormula array="1">Kartleggingsplan[[#This Row],[Totalkostnad]] * IFERROR(INDEX(Prosjekttyper_Kostnadsfordeling[7],MATCH(1,(Prosjekttyper_Kostnadsfordeling[Prosjekttype]=Kartleggingsplan[[#This Row],[Prosjekt-type]]) * (Prosjekttyper_Kostnadsfordeling[Fylke]=Kartleggingsplan[[#This Row],[Fylke]]),0)),"Ikke funnet") / 100</calculatedColumnFormula>
    </tableColumn>
    <tableColumn id="17" xr3:uid="{1F97FFF6-4BFC-4C37-B45B-007233AA34A5}" name="8" dataDxfId="106" totalsRowDxfId="105">
      <calculatedColumnFormula array="1">Kartleggingsplan[[#This Row],[Totalkostnad]] * IFERROR(INDEX(Prosjekttyper_Kostnadsfordeling[8],MATCH(1,(Prosjekttyper_Kostnadsfordeling[Prosjekttype]=Kartleggingsplan[[#This Row],[Prosjekt-type]]) * (Prosjekttyper_Kostnadsfordeling[Fylke]=Kartleggingsplan[[#This Row],[Fylke]]),0)),"Ikke funnet") / 100</calculatedColumnFormula>
    </tableColumn>
    <tableColumn id="22" xr3:uid="{0EF50A44-1B54-4A76-94C8-29F9F2E751EC}" name="9" dataDxfId="104" totalsRowDxfId="103">
      <calculatedColumnFormula array="1">Kartleggingsplan[[#This Row],[Totalkostnad]] * IFERROR(INDEX(Prosjekttyper_Kostnadsfordeling[9],MATCH(1,(Prosjekttyper_Kostnadsfordeling[Prosjekttype]=Kartleggingsplan[[#This Row],[Prosjekt-type]]) * (Prosjekttyper_Kostnadsfordeling[Fylke]=Kartleggingsplan[[#This Row],[Fylke]]),0)),"Ikke funnet") / 100</calculatedColumnFormula>
    </tableColumn>
    <tableColumn id="18" xr3:uid="{4406FC9A-E298-4DB5-9065-DA3D9710FEF0}" name="10" dataDxfId="102" totalsRowDxfId="101">
      <calculatedColumnFormula array="1">Kartleggingsplan[[#This Row],[Totalkostnad]] * IFERROR(INDEX(Prosjekttyper_Kostnadsfordeling[10],MATCH(1,(Prosjekttyper_Kostnadsfordeling[Prosjekttype]=Kartleggingsplan[[#This Row],[Prosjekt-type]]) * (Prosjekttyper_Kostnadsfordeling[Fylke]=Kartleggingsplan[[#This Row],[Fylke]]),0)),"Ikke funnet") / 100</calculatedColumnFormula>
    </tableColumn>
    <tableColumn id="19" xr3:uid="{87A780DA-0C48-4690-BE7A-16ABAF119DC7}" name="11" dataDxfId="100" totalsRowDxfId="99">
      <calculatedColumnFormula array="1">Kartleggingsplan[[#This Row],[Totalkostnad]] * IFERROR(INDEX(Prosjekttyper_Kostnadsfordeling[11],MATCH(1,(Prosjekttyper_Kostnadsfordeling[Prosjekttype]=Kartleggingsplan[[#This Row],[Prosjekt-type]]) * (Prosjekttyper_Kostnadsfordeling[Fylke]=Kartleggingsplan[[#This Row],[Fylke]]),0)),"Ikke funnet") / 100</calculatedColumnFormula>
    </tableColumn>
    <tableColumn id="20" xr3:uid="{539F1314-0390-4B16-9BDE-23786511D135}" name="12" dataDxfId="98" totalsRowDxfId="97">
      <calculatedColumnFormula array="1">Kartleggingsplan[[#This Row],[Totalkostnad]] * IFERROR(INDEX(Prosjekttyper_Kostnadsfordeling[12],MATCH(1,(Prosjekttyper_Kostnadsfordeling[Prosjekttype]=Kartleggingsplan[[#This Row],[Prosjekt-type]]) * (Prosjekttyper_Kostnadsfordeling[Fylke]=Kartleggingsplan[[#This Row],[Fylke]]),0)),"Ikke funnet") / 100</calculatedColumnFormula>
    </tableColumn>
    <tableColumn id="23" xr3:uid="{38B679A8-83E5-408F-9149-DE53D15F426E}" name="13" dataDxfId="96" totalsRowDxfId="95">
      <calculatedColumnFormula array="1">Kartleggingsplan[[#This Row],[Totalkostnad]] * IFERROR(INDEX(Prosjekttyper_Kostnadsfordeling[13],MATCH(1,(Prosjekttyper_Kostnadsfordeling[Prosjekttype]=Kartleggingsplan[[#This Row],[Prosjekt-type]]) * (Prosjekttyper_Kostnadsfordeling[Fylke]=Kartleggingsplan[[#This Row],[Fylke]]),0)),"Ikke funnet") / 100</calculatedColumnFormula>
    </tableColumn>
    <tableColumn id="21" xr3:uid="{CB0CE361-6664-4D72-9820-B505808AC99E}" name="14" dataDxfId="94" totalsRowDxfId="93">
      <calculatedColumnFormula array="1">Kartleggingsplan[[#This Row],[Totalkostnad]] * IFERROR(INDEX(Prosjekttyper_Kostnadsfordeling[14],MATCH(1,(Prosjekttyper_Kostnadsfordeling[Prosjekttype]=Kartleggingsplan[[#This Row],[Prosjekt-type]]) * (Prosjekttyper_Kostnadsfordeling[Fylke]=Kartleggingsplan[[#This Row],[Fylke]]),0)),"Ikke funnet") / 100</calculatedColumnFormula>
    </tableColumn>
    <tableColumn id="24" xr3:uid="{EE8118A5-65E2-4E8F-BB08-0F18F8D3AA5A}" name="15" dataDxfId="92" totalsRowDxfId="91">
      <calculatedColumnFormula array="1">Kartleggingsplan[[#This Row],[Totalkostnad]] * IFERROR(INDEX(Prosjekttyper_Kostnadsfordeling[15],MATCH(1,(Prosjekttyper_Kostnadsfordeling[Prosjekttype]=Kartleggingsplan[[#This Row],[Prosjekt-type]]) * (Prosjekttyper_Kostnadsfordeling[Fylke]=Kartleggingsplan[[#This Row],[Fylke]]),0)),"Ikke funnet") / 100</calculatedColumnFormula>
    </tableColumn>
    <tableColumn id="25" xr3:uid="{369721DF-2CBE-4925-9709-9CCFC27C0232}" name="16" dataDxfId="90" totalsRowDxfId="89">
      <calculatedColumnFormula array="1">Kartleggingsplan[[#This Row],[Totalkostnad]] * IFERROR(INDEX(Prosjekttyper_Kostnadsfordeling[16],MATCH(1,(Prosjekttyper_Kostnadsfordeling[Prosjekttype]=Kartleggingsplan[[#This Row],[Prosjekt-type]]) * (Prosjekttyper_Kostnadsfordeling[Fylke]=Kartleggingsplan[[#This Row],[Fylke]]),0)),"Ikke funnet") / 100</calculatedColumnFormula>
    </tableColumn>
    <tableColumn id="26" xr3:uid="{911F5E19-E69F-4343-B01D-5A218BD07684}" name="17" dataDxfId="88" totalsRowDxfId="87">
      <calculatedColumnFormula array="1">Kartleggingsplan[[#This Row],[Totalkostnad]] * IFERROR(INDEX(Prosjekttyper_Kostnadsfordeling[17],MATCH(1,(Prosjekttyper_Kostnadsfordeling[Prosjekttype]=Kartleggingsplan[[#This Row],[Prosjekt-type]]) * (Prosjekttyper_Kostnadsfordeling[Fylke]=Kartleggingsplan[[#This Row],[Fylke]]),0)),"Ikke funnet") / 100</calculatedColumnFormula>
    </tableColumn>
    <tableColumn id="27" xr3:uid="{B038275F-058E-4751-A41D-83B4DDDA11AC}" name="18" dataDxfId="86" totalsRowDxfId="85">
      <calculatedColumnFormula array="1">Kartleggingsplan[[#This Row],[Totalkostnad]] * IFERROR(INDEX(Prosjekttyper_Kostnadsfordeling[18],MATCH(1,(Prosjekttyper_Kostnadsfordeling[Prosjekttype]=Kartleggingsplan[[#This Row],[Prosjekt-type]]) * (Prosjekttyper_Kostnadsfordeling[Fylke]=Kartleggingsplan[[#This Row],[Fylke]]),0)),"Ikke funnet") / 100</calculatedColumnFormula>
    </tableColumn>
    <tableColumn id="28" xr3:uid="{21B66A89-74A9-4C6E-B6FC-8B378A5D2E06}" name="19" dataDxfId="84" totalsRowDxfId="83">
      <calculatedColumnFormula array="1">Kartleggingsplan[[#This Row],[Totalkostnad]] * IFERROR(INDEX(Prosjekttyper_Kostnadsfordeling[19],MATCH(1,(Prosjekttyper_Kostnadsfordeling[Prosjekttype]=Kartleggingsplan[[#This Row],[Prosjekt-type]]) * (Prosjekttyper_Kostnadsfordeling[Fylke]=Kartleggingsplan[[#This Row],[Fylke]]),0)),"Ikke funnet") / 100</calculatedColumnFormula>
    </tableColumn>
    <tableColumn id="29" xr3:uid="{432DBE07-436A-47A9-AA73-A9D9A1BB3BB9}" name="20" totalsRowFunction="sum" dataDxfId="82" totalsRowDxfId="81">
      <calculatedColumnFormula array="1">Kartleggingsplan[[#This Row],[Totalkostnad]] * IFERROR(INDEX(Prosjekttyper_Kostnadsfordeling[20],MATCH(1,(Prosjekttyper_Kostnadsfordeling[Prosjekttype]=Kartleggingsplan[[#This Row],[Prosjekt-type]]) * (Prosjekttyper_Kostnadsfordeling[Fylke]=Kartleggingsplan[[#This Row],[Fylke]]),0)),"Ikke funnet") / 100</calculatedColumnFormula>
    </tableColumn>
    <tableColumn id="30" xr3:uid="{FECDB7BF-EF6D-461D-BED6-BB325C725F79}" name="21" dataDxfId="80" totalsRowDxfId="79">
      <calculatedColumnFormula array="1">Kartleggingsplan[[#This Row],[Totalkostnad]] * IFERROR(INDEX(Prosjekttyper_Kostnadsfordeling[21],MATCH(1,(Prosjekttyper_Kostnadsfordeling[Prosjekttype]=Kartleggingsplan[[#This Row],[Prosjekt-type]]) * (Prosjekttyper_Kostnadsfordeling[Fylke]=Kartleggingsplan[[#This Row],[Fylke]]),0)),"Ikke funnet") / 100</calculatedColumnFormula>
    </tableColumn>
    <tableColumn id="31" xr3:uid="{3102F149-E40F-4EF0-A8CE-A39A68ECC764}" name="22" dataDxfId="78" totalsRowDxfId="77">
      <calculatedColumnFormula array="1">Kartleggingsplan[[#This Row],[Totalkostnad]] * IFERROR(INDEX(Prosjekttyper_Kostnadsfordeling[22],MATCH(1,(Prosjekttyper_Kostnadsfordeling[Prosjekttype]=Kartleggingsplan[[#This Row],[Prosjekt-type]]) * (Prosjekttyper_Kostnadsfordeling[Fylke]=Kartleggingsplan[[#This Row],[Fylke]]),0)),"Ikke funnet") / 100</calculatedColumnFormula>
    </tableColumn>
    <tableColumn id="32" xr3:uid="{F63588CA-062A-4B79-8789-901E50BDF9AB}" name="23" dataDxfId="76" totalsRowDxfId="75">
      <calculatedColumnFormula array="1">Kartleggingsplan[[#This Row],[Totalkostnad]] * IFERROR(INDEX(Prosjekttyper_Kostnadsfordeling[23],MATCH(1,(Prosjekttyper_Kostnadsfordeling[Prosjekttype]=Kartleggingsplan[[#This Row],[Prosjekt-type]]) * (Prosjekttyper_Kostnadsfordeling[Fylke]=Kartleggingsplan[[#This Row],[Fylke]]),0)),"Ikke funnet") / 100</calculatedColumnFormula>
    </tableColumn>
    <tableColumn id="33" xr3:uid="{9BABE60C-0C41-4A57-A7EA-33C2CD69259A}" name="24" dataDxfId="74" totalsRowDxfId="73">
      <calculatedColumnFormula array="1">Kartleggingsplan[[#This Row],[Totalkostnad]] * IFERROR(INDEX(Prosjekttyper_Kostnadsfordeling[24],MATCH(1,(Prosjekttyper_Kostnadsfordeling[Prosjekttype]=Kartleggingsplan[[#This Row],[Prosjekt-type]]) * (Prosjekttyper_Kostnadsfordeling[Fylke]=Kartleggingsplan[[#This Row],[Fylke]]),0)),"Ikke funnet") / 100</calculatedColumnFormula>
    </tableColumn>
    <tableColumn id="34" xr3:uid="{53DC4BE4-5937-404C-8B6E-B413C7C6F21A}" name="25" dataDxfId="72" totalsRowDxfId="71">
      <calculatedColumnFormula array="1">Kartleggingsplan[[#This Row],[Totalkostnad]] * IFERROR(INDEX(Prosjekttyper_Kostnadsfordeling[25],MATCH(1,(Prosjekttyper_Kostnadsfordeling[Prosjekttype]=Kartleggingsplan[[#This Row],[Prosjekt-type]]) * (Prosjekttyper_Kostnadsfordeling[Fylke]=Kartleggingsplan[[#This Row],[Fylke]]),0)),"Ikke funnet") / 100</calculatedColumnFormula>
    </tableColumn>
    <tableColumn id="35" xr3:uid="{5BA6D57E-3D3A-4792-A78D-5FFFEB51C4A4}" name="26" dataDxfId="70" totalsRowDxfId="69">
      <calculatedColumnFormula array="1">Kartleggingsplan[[#This Row],[Totalkostnad]] * IFERROR(INDEX(Prosjekttyper_Kostnadsfordeling[26],MATCH(1,(Prosjekttyper_Kostnadsfordeling[Prosjekttype]=Kartleggingsplan[[#This Row],[Prosjekt-type]]) * (Prosjekttyper_Kostnadsfordeling[Fylke]=Kartleggingsplan[[#This Row],[Fylke]]),0)),"Ikke funnet") / 100</calculatedColumnFormula>
    </tableColumn>
    <tableColumn id="36" xr3:uid="{6AC5A02A-00B3-44A9-B0FF-B1C8DD31DA45}" name="27" dataDxfId="68" totalsRowDxfId="67">
      <calculatedColumnFormula array="1">Kartleggingsplan[[#This Row],[Totalkostnad]] * IFERROR(INDEX(Prosjekttyper_Kostnadsfordeling[27],MATCH(1,(Prosjekttyper_Kostnadsfordeling[Prosjekttype]=Kartleggingsplan[[#This Row],[Prosjekt-type]]) * (Prosjekttyper_Kostnadsfordeling[Fylke]=Kartleggingsplan[[#This Row],[Fylke]]),0)),"Ikke funnet") / 100</calculatedColumnFormula>
    </tableColumn>
    <tableColumn id="37" xr3:uid="{FD164D1F-481E-414C-98EF-99AF40FE28DC}" name="28" dataDxfId="66" totalsRowDxfId="65">
      <calculatedColumnFormula array="1">Kartleggingsplan[[#This Row],[Totalkostnad]] * IFERROR(INDEX(Prosjekttyper_Kostnadsfordeling[28],MATCH(1,(Prosjekttyper_Kostnadsfordeling[Prosjekttype]=Kartleggingsplan[[#This Row],[Prosjekt-type]]) * (Prosjekttyper_Kostnadsfordeling[Fylke]=Kartleggingsplan[[#This Row],[Fylke]]),0)),"Ikke funnet") / 100</calculatedColumnFormula>
    </tableColumn>
    <tableColumn id="38" xr3:uid="{6E9A7B1C-3BDE-4030-9DDE-23AF6AE46CE0}" name="29" dataDxfId="64" totalsRowDxfId="63">
      <calculatedColumnFormula array="1">Kartleggingsplan[[#This Row],[Totalkostnad]] * IFERROR(INDEX(Prosjekttyper_Kostnadsfordeling[29],MATCH(1,(Prosjekttyper_Kostnadsfordeling[Prosjekttype]=Kartleggingsplan[[#This Row],[Prosjekt-type]]) * (Prosjekttyper_Kostnadsfordeling[Fylke]=Kartleggingsplan[[#This Row],[Fylke]]),0)),"Ikke funnet") / 100</calculatedColumnFormula>
    </tableColumn>
    <tableColumn id="39" xr3:uid="{49685912-0D9F-4DFF-974E-3A56F5CE3970}" name="30" dataDxfId="62" totalsRowDxfId="61">
      <calculatedColumnFormula array="1">Kartleggingsplan[[#This Row],[Totalkostnad]] * IFERROR(INDEX(Prosjekttyper_Kostnadsfordeling[30],MATCH(1,(Prosjekttyper_Kostnadsfordeling[Prosjekttype]=Kartleggingsplan[[#This Row],[Prosjekt-type]]) * (Prosjekttyper_Kostnadsfordeling[Fylke]=Kartleggingsplan[[#This Row],[Fylke]]),0)),"Ikke funnet") / 100</calculatedColumnFormula>
    </tableColumn>
  </tableColumns>
  <tableStyleInfo name="TableStyleMedium2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3940DF-7B07-46A1-B38F-4DB1ECCC483B}" name="Hovedmål" displayName="Hovedmål" ref="B4:M14" totalsRowShown="0" headerRowDxfId="30" dataDxfId="29">
  <autoFilter ref="B4:M14" xr:uid="{B33940DF-7B07-46A1-B38F-4DB1ECCC483B}"/>
  <tableColumns count="12">
    <tableColumn id="1" xr3:uid="{690FCEA2-4E0D-48D5-8C49-1F4E148D2463}" name="NR" dataDxfId="28"/>
    <tableColumn id="2" xr3:uid="{695F70D9-40AC-49B5-B5F3-8F2E08EDD522}" name="Målsetning" dataDxfId="27"/>
    <tableColumn id="3" xr3:uid="{B8E551E0-0155-4455-8FFF-28FEB3DDD846}" name="SB" dataDxfId="26"/>
    <tableColumn id="10" xr3:uid="{0EF7C11E-5A9D-4F2F-9FCC-B714355D0009}" name="KMN" dataDxfId="25"/>
    <tableColumn id="11" xr3:uid="{ADB149C1-109F-49AF-BA9B-2BFFB7C2343A}" name="KD" dataDxfId="24"/>
    <tableColumn id="12" xr3:uid="{707B67AE-FA01-404C-8EFA-9F01E5D97C05}" name="S" dataDxfId="23"/>
    <tableColumn id="13" xr3:uid="{545261B5-8100-4CAD-B3E8-74B1C836E57E}" name="IN" dataDxfId="22"/>
    <tableColumn id="4" xr3:uid="{98F56642-40FC-442D-8CB0-E0371A91B7E1}" name="Ansvarlig" dataDxfId="21"/>
    <tableColumn id="7" xr3:uid="{BC183DF2-006F-43B4-9765-3B2D3D20A258}" name="Oppstart" dataDxfId="20"/>
    <tableColumn id="5" xr3:uid="{00812074-BBC6-4C5A-AA97-883791F2983D}" name="Frist" dataDxfId="19"/>
    <tableColumn id="6" xr3:uid="{F2F03926-1D2C-4EFF-B4EF-8F0506543EE9}" name="Initiativtaker/Eier" dataDxfId="18"/>
    <tableColumn id="8" xr3:uid="{028C837B-7B6B-4BD8-A337-BA22ECC71583}" name="Antall delmål" dataDxfId="17">
      <calculatedColumnFormula>COUNTIF(Handlingsplan[Delmål nr],#REF!)</calculatedColumnFormula>
    </tableColumn>
  </tableColumns>
  <tableStyleInfo name="TableStyleMedium21"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6">
    <tabColor rgb="FFFF0000"/>
  </sheetPr>
  <dimension ref="C1:Z359"/>
  <sheetViews>
    <sheetView topLeftCell="A186" workbookViewId="0">
      <selection activeCell="O215" sqref="O215"/>
    </sheetView>
  </sheetViews>
  <sheetFormatPr baseColWidth="10" defaultColWidth="11.42578125" defaultRowHeight="15" x14ac:dyDescent="0.25"/>
  <cols>
    <col min="1" max="1" width="12" customWidth="1"/>
    <col min="2" max="2" width="8" bestFit="1" customWidth="1"/>
    <col min="3" max="3" width="10.7109375" bestFit="1" customWidth="1"/>
    <col min="4" max="4" width="8" bestFit="1" customWidth="1"/>
    <col min="5" max="5" width="16.42578125" bestFit="1" customWidth="1"/>
    <col min="7" max="7" width="30.7109375" bestFit="1" customWidth="1"/>
    <col min="8" max="8" width="13.42578125" bestFit="1" customWidth="1"/>
    <col min="9" max="9" width="8.140625" bestFit="1" customWidth="1"/>
    <col min="13" max="13" width="12.28515625" customWidth="1"/>
    <col min="14" max="14" width="14.140625" customWidth="1"/>
    <col min="16" max="16" width="26" bestFit="1" customWidth="1"/>
    <col min="18" max="18" width="12" bestFit="1" customWidth="1"/>
    <col min="21" max="21" width="11.28515625" bestFit="1" customWidth="1"/>
    <col min="22" max="22" width="26" bestFit="1" customWidth="1"/>
  </cols>
  <sheetData>
    <row r="1" spans="3:24" ht="15.75" thickBot="1" x14ac:dyDescent="0.3"/>
    <row r="2" spans="3:24" x14ac:dyDescent="0.25">
      <c r="C2" s="2" t="s">
        <v>0</v>
      </c>
      <c r="D2" s="2" t="s">
        <v>1</v>
      </c>
      <c r="E2" s="2" t="s">
        <v>2</v>
      </c>
      <c r="G2" t="s">
        <v>3</v>
      </c>
      <c r="H2" t="s">
        <v>4</v>
      </c>
      <c r="I2" t="s">
        <v>5</v>
      </c>
      <c r="L2" t="s">
        <v>1</v>
      </c>
      <c r="M2" t="s">
        <v>6</v>
      </c>
      <c r="N2" t="s">
        <v>7</v>
      </c>
      <c r="O2" t="s">
        <v>8</v>
      </c>
      <c r="P2" t="s">
        <v>9</v>
      </c>
      <c r="R2" s="47" t="str" cm="1">
        <f t="array" ref="R2:R24">_xlfn._xlws.SORT(_xlfn._xlws.FILTER(Kommuner[Kommune],Kommuner[Fylke]=Valgt_Fylke))</f>
        <v>Bamble</v>
      </c>
      <c r="T2" t="s">
        <v>1</v>
      </c>
      <c r="U2" t="s">
        <v>8</v>
      </c>
      <c r="V2" t="s">
        <v>9</v>
      </c>
      <c r="X2" s="47" t="str" cm="1">
        <f t="array" ref="X2:X6">_xlfn._xlws.SORT(_xlfn.UNIQUE(_xlfn._xlws.FILTER(Prosjekttyper_Kostnadsfordeling[Prosjekttype], Prosjekttyper_Kostnadsfordeling[Fylke]=(_xlfn.XLOOKUP(Valgt_Fylke, Fylke[Fylkesnr], Fylke[Fylke])))))</f>
        <v>AR5</v>
      </c>
    </row>
    <row r="3" spans="3:24" x14ac:dyDescent="0.25">
      <c r="C3" s="4">
        <v>3</v>
      </c>
      <c r="D3" t="s">
        <v>10</v>
      </c>
      <c r="E3" t="s">
        <v>11</v>
      </c>
      <c r="G3" t="s">
        <v>12</v>
      </c>
      <c r="H3" t="s">
        <v>13</v>
      </c>
      <c r="I3" s="5" t="s">
        <v>14</v>
      </c>
      <c r="L3">
        <v>3</v>
      </c>
      <c r="M3" t="s">
        <v>11</v>
      </c>
      <c r="N3">
        <v>301</v>
      </c>
      <c r="P3" t="str" cm="1">
        <f t="array" ref="P3">_xlfn.XLOOKUP(1, (Regioner[Regionnr] = Kommuner[[#This Row],[Regionnr]]) * (Regioner[Fylke] = Kommuner[[#This Row],[Fylke]]), Regioner[Regionsnavn], "")</f>
        <v/>
      </c>
      <c r="R3" s="48" t="str">
        <v>Drangedal</v>
      </c>
      <c r="T3">
        <v>11</v>
      </c>
      <c r="U3">
        <v>1</v>
      </c>
      <c r="V3" t="s">
        <v>15</v>
      </c>
      <c r="X3" s="48" t="str">
        <v>FKB</v>
      </c>
    </row>
    <row r="4" spans="3:24" x14ac:dyDescent="0.25">
      <c r="C4">
        <v>11</v>
      </c>
      <c r="D4" t="s">
        <v>16</v>
      </c>
      <c r="E4" t="s">
        <v>17</v>
      </c>
      <c r="G4" s="3" t="s">
        <v>18</v>
      </c>
      <c r="H4" s="3" t="s">
        <v>19</v>
      </c>
      <c r="I4" s="6" t="s">
        <v>20</v>
      </c>
      <c r="L4">
        <v>11</v>
      </c>
      <c r="M4" t="s">
        <v>21</v>
      </c>
      <c r="N4">
        <v>1101</v>
      </c>
      <c r="O4">
        <v>3</v>
      </c>
      <c r="P4" t="str" cm="1">
        <f t="array" ref="P4">_xlfn.XLOOKUP(1, (Regioner[Regionnr] = Kommuner[[#This Row],[Regionnr]]) * (Regioner[Fylke] = Kommuner[[#This Row],[Fylke]]), Regioner[Regionsnavn], "")</f>
        <v>Dalane</v>
      </c>
      <c r="R4" s="48" t="str">
        <v>Fyresdal</v>
      </c>
      <c r="T4">
        <v>11</v>
      </c>
      <c r="U4">
        <v>2</v>
      </c>
      <c r="V4" t="s">
        <v>22</v>
      </c>
      <c r="X4" s="48" t="str">
        <v>Laser</v>
      </c>
    </row>
    <row r="5" spans="3:24" x14ac:dyDescent="0.25">
      <c r="C5">
        <v>15</v>
      </c>
      <c r="D5" t="s">
        <v>23</v>
      </c>
      <c r="E5" t="s">
        <v>24</v>
      </c>
      <c r="G5" s="3" t="s">
        <v>25</v>
      </c>
      <c r="H5" s="3" t="s">
        <v>26</v>
      </c>
      <c r="I5" s="9" t="s">
        <v>27</v>
      </c>
      <c r="L5">
        <v>11</v>
      </c>
      <c r="M5" t="s">
        <v>28</v>
      </c>
      <c r="N5">
        <v>1103</v>
      </c>
      <c r="O5">
        <v>5</v>
      </c>
      <c r="P5" t="str" cm="1">
        <f t="array" ref="P5">_xlfn.XLOOKUP(1, (Regioner[Regionnr] = Kommuner[[#This Row],[Regionnr]]) * (Regioner[Fylke] = Kommuner[[#This Row],[Fylke]]), Regioner[Regionsnavn], "")</f>
        <v>Storbykommune</v>
      </c>
      <c r="R5" s="48" t="str">
        <v>Færder</v>
      </c>
      <c r="T5">
        <v>11</v>
      </c>
      <c r="U5">
        <v>3</v>
      </c>
      <c r="V5" t="s">
        <v>29</v>
      </c>
      <c r="X5" s="48" t="str">
        <v>Skråfoto - Telemark</v>
      </c>
    </row>
    <row r="6" spans="3:24" x14ac:dyDescent="0.25">
      <c r="C6">
        <v>18</v>
      </c>
      <c r="D6" t="s">
        <v>30</v>
      </c>
      <c r="E6" t="s">
        <v>31</v>
      </c>
      <c r="G6" t="s">
        <v>32</v>
      </c>
      <c r="H6" s="3" t="s">
        <v>33</v>
      </c>
      <c r="I6" s="7" t="s">
        <v>34</v>
      </c>
      <c r="L6">
        <v>11</v>
      </c>
      <c r="M6" t="s">
        <v>35</v>
      </c>
      <c r="N6">
        <v>1106</v>
      </c>
      <c r="O6">
        <v>2</v>
      </c>
      <c r="P6" t="str" cm="1">
        <f t="array" ref="P6">_xlfn.XLOOKUP(1, (Regioner[Regionnr] = Kommuner[[#This Row],[Regionnr]]) * (Regioner[Fylke] = Kommuner[[#This Row],[Fylke]]), Regioner[Regionsnavn], "")</f>
        <v>Haugalandet og Nord-Jæren</v>
      </c>
      <c r="R6" s="48" t="str">
        <v>Hjartdal</v>
      </c>
      <c r="T6">
        <v>11</v>
      </c>
      <c r="U6">
        <v>4</v>
      </c>
      <c r="V6" t="s">
        <v>36</v>
      </c>
      <c r="X6" s="48" t="str">
        <v>Skråfoto - Vestfold</v>
      </c>
    </row>
    <row r="7" spans="3:24" x14ac:dyDescent="0.25">
      <c r="C7">
        <v>31</v>
      </c>
      <c r="D7" t="s">
        <v>37</v>
      </c>
      <c r="E7" t="s">
        <v>38</v>
      </c>
      <c r="G7" t="s">
        <v>39</v>
      </c>
      <c r="H7" s="3" t="s">
        <v>40</v>
      </c>
      <c r="I7" s="8" t="s">
        <v>41</v>
      </c>
      <c r="L7">
        <v>11</v>
      </c>
      <c r="M7" t="s">
        <v>42</v>
      </c>
      <c r="N7">
        <v>1108</v>
      </c>
      <c r="O7">
        <v>2</v>
      </c>
      <c r="P7" t="str" cm="1">
        <f t="array" ref="P7">_xlfn.XLOOKUP(1, (Regioner[Regionnr] = Kommuner[[#This Row],[Regionnr]]) * (Regioner[Fylke] = Kommuner[[#This Row],[Fylke]]), Regioner[Regionsnavn], "")</f>
        <v>Haugalandet og Nord-Jæren</v>
      </c>
      <c r="R7" s="48" t="str">
        <v>Holmestrand</v>
      </c>
      <c r="T7">
        <v>11</v>
      </c>
      <c r="U7">
        <v>5</v>
      </c>
      <c r="V7" t="s">
        <v>43</v>
      </c>
      <c r="X7" s="48"/>
    </row>
    <row r="8" spans="3:24" x14ac:dyDescent="0.25">
      <c r="C8">
        <v>32</v>
      </c>
      <c r="D8" t="s">
        <v>44</v>
      </c>
      <c r="E8" t="s">
        <v>45</v>
      </c>
      <c r="L8">
        <v>11</v>
      </c>
      <c r="M8" t="s">
        <v>46</v>
      </c>
      <c r="N8">
        <v>1111</v>
      </c>
      <c r="O8">
        <v>3</v>
      </c>
      <c r="P8" t="str" cm="1">
        <f t="array" ref="P8">_xlfn.XLOOKUP(1, (Regioner[Regionnr] = Kommuner[[#This Row],[Regionnr]]) * (Regioner[Fylke] = Kommuner[[#This Row],[Fylke]]), Regioner[Regionsnavn], "")</f>
        <v>Dalane</v>
      </c>
      <c r="R8" s="48" t="str">
        <v>Horten</v>
      </c>
      <c r="T8">
        <v>15</v>
      </c>
      <c r="U8">
        <v>1</v>
      </c>
      <c r="V8" t="s">
        <v>47</v>
      </c>
      <c r="X8" s="48"/>
    </row>
    <row r="9" spans="3:24" x14ac:dyDescent="0.25">
      <c r="C9">
        <v>33</v>
      </c>
      <c r="D9" t="s">
        <v>48</v>
      </c>
      <c r="E9" t="s">
        <v>49</v>
      </c>
      <c r="L9">
        <v>11</v>
      </c>
      <c r="M9" t="s">
        <v>50</v>
      </c>
      <c r="N9">
        <v>1112</v>
      </c>
      <c r="O9">
        <v>3</v>
      </c>
      <c r="P9" t="str" cm="1">
        <f t="array" ref="P9">_xlfn.XLOOKUP(1, (Regioner[Regionnr] = Kommuner[[#This Row],[Regionnr]]) * (Regioner[Fylke] = Kommuner[[#This Row],[Fylke]]), Regioner[Regionsnavn], "")</f>
        <v>Dalane</v>
      </c>
      <c r="R9" s="48" t="str">
        <v>Kragerø</v>
      </c>
      <c r="T9">
        <v>15</v>
      </c>
      <c r="U9">
        <v>2</v>
      </c>
      <c r="V9" t="s">
        <v>51</v>
      </c>
      <c r="X9" s="48"/>
    </row>
    <row r="10" spans="3:24" x14ac:dyDescent="0.25">
      <c r="C10">
        <v>34</v>
      </c>
      <c r="D10" t="s">
        <v>40</v>
      </c>
      <c r="E10" t="s">
        <v>52</v>
      </c>
      <c r="L10">
        <v>11</v>
      </c>
      <c r="M10" t="s">
        <v>53</v>
      </c>
      <c r="N10">
        <v>1114</v>
      </c>
      <c r="O10">
        <v>3</v>
      </c>
      <c r="P10" t="str" cm="1">
        <f t="array" ref="P10">_xlfn.XLOOKUP(1, (Regioner[Regionnr] = Kommuner[[#This Row],[Regionnr]]) * (Regioner[Fylke] = Kommuner[[#This Row],[Fylke]]), Regioner[Regionsnavn], "")</f>
        <v>Dalane</v>
      </c>
      <c r="R10" s="48" t="str">
        <v>Kviteseid</v>
      </c>
      <c r="T10">
        <v>15</v>
      </c>
      <c r="U10">
        <v>3</v>
      </c>
      <c r="V10" t="s">
        <v>54</v>
      </c>
      <c r="X10" s="48"/>
    </row>
    <row r="11" spans="3:24" x14ac:dyDescent="0.25">
      <c r="C11">
        <v>39</v>
      </c>
      <c r="D11" t="s">
        <v>55</v>
      </c>
      <c r="E11" t="s">
        <v>56</v>
      </c>
      <c r="L11">
        <v>11</v>
      </c>
      <c r="M11" t="s">
        <v>57</v>
      </c>
      <c r="N11">
        <v>1119</v>
      </c>
      <c r="O11">
        <v>4</v>
      </c>
      <c r="P11" t="str" cm="1">
        <f t="array" ref="P11">_xlfn.XLOOKUP(1, (Regioner[Regionnr] = Kommuner[[#This Row],[Regionnr]]) * (Regioner[Fylke] = Kommuner[[#This Row],[Fylke]]), Regioner[Regionsnavn], "")</f>
        <v>Jæren</v>
      </c>
      <c r="R11" s="48" t="str">
        <v>Larvik</v>
      </c>
      <c r="T11">
        <v>15</v>
      </c>
      <c r="U11">
        <v>4</v>
      </c>
      <c r="V11" t="s">
        <v>58</v>
      </c>
      <c r="X11" s="48"/>
    </row>
    <row r="12" spans="3:24" x14ac:dyDescent="0.25">
      <c r="C12">
        <v>40</v>
      </c>
      <c r="D12" t="s">
        <v>59</v>
      </c>
      <c r="E12" t="s">
        <v>60</v>
      </c>
      <c r="L12">
        <v>11</v>
      </c>
      <c r="M12" t="s">
        <v>61</v>
      </c>
      <c r="N12">
        <v>1120</v>
      </c>
      <c r="O12">
        <v>4</v>
      </c>
      <c r="P12" t="str" cm="1">
        <f t="array" ref="P12">_xlfn.XLOOKUP(1, (Regioner[Regionnr] = Kommuner[[#This Row],[Regionnr]]) * (Regioner[Fylke] = Kommuner[[#This Row],[Fylke]]), Regioner[Regionsnavn], "")</f>
        <v>Jæren</v>
      </c>
      <c r="R12" s="48" t="str">
        <v>Midt-Telemark</v>
      </c>
      <c r="T12">
        <v>34</v>
      </c>
      <c r="U12">
        <v>1</v>
      </c>
      <c r="V12" t="s">
        <v>62</v>
      </c>
      <c r="X12" s="48"/>
    </row>
    <row r="13" spans="3:24" x14ac:dyDescent="0.25">
      <c r="C13">
        <v>42</v>
      </c>
      <c r="D13" t="s">
        <v>63</v>
      </c>
      <c r="E13" t="s">
        <v>64</v>
      </c>
      <c r="L13">
        <v>11</v>
      </c>
      <c r="M13" t="s">
        <v>65</v>
      </c>
      <c r="N13">
        <v>1121</v>
      </c>
      <c r="O13">
        <v>4</v>
      </c>
      <c r="P13" t="str" cm="1">
        <f t="array" ref="P13">_xlfn.XLOOKUP(1, (Regioner[Regionnr] = Kommuner[[#This Row],[Regionnr]]) * (Regioner[Fylke] = Kommuner[[#This Row],[Fylke]]), Regioner[Regionsnavn], "")</f>
        <v>Jæren</v>
      </c>
      <c r="R13" s="48" t="str">
        <v>Nissedal</v>
      </c>
      <c r="T13">
        <v>34</v>
      </c>
      <c r="U13">
        <v>2</v>
      </c>
      <c r="V13" t="s">
        <v>66</v>
      </c>
      <c r="X13" s="48"/>
    </row>
    <row r="14" spans="3:24" x14ac:dyDescent="0.25">
      <c r="C14">
        <v>46</v>
      </c>
      <c r="D14" t="s">
        <v>67</v>
      </c>
      <c r="E14" t="s">
        <v>68</v>
      </c>
      <c r="L14">
        <v>11</v>
      </c>
      <c r="M14" t="s">
        <v>69</v>
      </c>
      <c r="N14">
        <v>1122</v>
      </c>
      <c r="O14">
        <v>4</v>
      </c>
      <c r="P14" t="str" cm="1">
        <f t="array" ref="P14">_xlfn.XLOOKUP(1, (Regioner[Regionnr] = Kommuner[[#This Row],[Regionnr]]) * (Regioner[Fylke] = Kommuner[[#This Row],[Fylke]]), Regioner[Regionsnavn], "")</f>
        <v>Jæren</v>
      </c>
      <c r="R14" s="48" t="str">
        <v>Nome</v>
      </c>
      <c r="T14">
        <v>34</v>
      </c>
      <c r="U14">
        <v>3</v>
      </c>
      <c r="V14" t="s">
        <v>70</v>
      </c>
      <c r="X14" s="48"/>
    </row>
    <row r="15" spans="3:24" x14ac:dyDescent="0.25">
      <c r="C15">
        <v>50</v>
      </c>
      <c r="D15" t="s">
        <v>71</v>
      </c>
      <c r="E15" t="s">
        <v>72</v>
      </c>
      <c r="L15">
        <v>11</v>
      </c>
      <c r="M15" t="s">
        <v>73</v>
      </c>
      <c r="N15">
        <v>1124</v>
      </c>
      <c r="O15">
        <v>2</v>
      </c>
      <c r="P15" t="str" cm="1">
        <f t="array" ref="P15">_xlfn.XLOOKUP(1, (Regioner[Regionnr] = Kommuner[[#This Row],[Regionnr]]) * (Regioner[Fylke] = Kommuner[[#This Row],[Fylke]]), Regioner[Regionsnavn], "")</f>
        <v>Haugalandet og Nord-Jæren</v>
      </c>
      <c r="R15" s="48" t="str">
        <v>Notodden</v>
      </c>
      <c r="T15">
        <v>34</v>
      </c>
      <c r="U15">
        <v>4</v>
      </c>
      <c r="V15" t="s">
        <v>74</v>
      </c>
      <c r="X15" s="48"/>
    </row>
    <row r="16" spans="3:24" x14ac:dyDescent="0.25">
      <c r="C16">
        <v>55</v>
      </c>
      <c r="D16" t="s">
        <v>75</v>
      </c>
      <c r="E16" t="s">
        <v>76</v>
      </c>
      <c r="L16">
        <v>11</v>
      </c>
      <c r="M16" t="s">
        <v>77</v>
      </c>
      <c r="N16">
        <v>1127</v>
      </c>
      <c r="O16">
        <v>2</v>
      </c>
      <c r="P16" t="str" cm="1">
        <f t="array" ref="P16">_xlfn.XLOOKUP(1, (Regioner[Regionnr] = Kommuner[[#This Row],[Regionnr]]) * (Regioner[Fylke] = Kommuner[[#This Row],[Fylke]]), Regioner[Regionsnavn], "")</f>
        <v>Haugalandet og Nord-Jæren</v>
      </c>
      <c r="R16" s="48" t="str">
        <v>Porsgrunn</v>
      </c>
      <c r="T16">
        <v>34</v>
      </c>
      <c r="U16">
        <v>5</v>
      </c>
      <c r="V16" t="s">
        <v>78</v>
      </c>
      <c r="X16" s="48"/>
    </row>
    <row r="17" spans="3:24" x14ac:dyDescent="0.25">
      <c r="C17">
        <v>56</v>
      </c>
      <c r="D17" t="s">
        <v>79</v>
      </c>
      <c r="E17" t="s">
        <v>80</v>
      </c>
      <c r="L17">
        <v>11</v>
      </c>
      <c r="M17" t="s">
        <v>81</v>
      </c>
      <c r="N17">
        <v>1130</v>
      </c>
      <c r="O17">
        <v>1</v>
      </c>
      <c r="P17" t="str" cm="1">
        <f t="array" ref="P17">_xlfn.XLOOKUP(1, (Regioner[Regionnr] = Kommuner[[#This Row],[Regionnr]]) * (Regioner[Fylke] = Kommuner[[#This Row],[Fylke]]), Regioner[Regionsnavn], "")</f>
        <v>Ryfylke</v>
      </c>
      <c r="R17" s="48" t="str">
        <v>Sandefjord</v>
      </c>
      <c r="T17">
        <v>34</v>
      </c>
      <c r="U17">
        <v>6</v>
      </c>
      <c r="V17" t="s">
        <v>82</v>
      </c>
      <c r="X17" s="48"/>
    </row>
    <row r="18" spans="3:24" x14ac:dyDescent="0.25">
      <c r="L18">
        <v>11</v>
      </c>
      <c r="M18" t="s">
        <v>83</v>
      </c>
      <c r="N18">
        <v>1133</v>
      </c>
      <c r="O18">
        <v>1</v>
      </c>
      <c r="P18" t="str" cm="1">
        <f t="array" ref="P18">_xlfn.XLOOKUP(1, (Regioner[Regionnr] = Kommuner[[#This Row],[Regionnr]]) * (Regioner[Fylke] = Kommuner[[#This Row],[Fylke]]), Regioner[Regionsnavn], "")</f>
        <v>Ryfylke</v>
      </c>
      <c r="R18" s="48" t="str">
        <v>Seljord</v>
      </c>
      <c r="T18">
        <v>34</v>
      </c>
      <c r="U18">
        <v>7</v>
      </c>
      <c r="V18" t="s">
        <v>84</v>
      </c>
      <c r="X18" s="48"/>
    </row>
    <row r="19" spans="3:24" ht="15.75" thickBot="1" x14ac:dyDescent="0.3">
      <c r="L19">
        <v>11</v>
      </c>
      <c r="M19" t="s">
        <v>85</v>
      </c>
      <c r="N19">
        <v>1134</v>
      </c>
      <c r="O19">
        <v>1</v>
      </c>
      <c r="P19" t="str" cm="1">
        <f t="array" ref="P19">_xlfn.XLOOKUP(1, (Regioner[Regionnr] = Kommuner[[#This Row],[Regionnr]]) * (Regioner[Fylke] = Kommuner[[#This Row],[Fylke]]), Regioner[Regionsnavn], "")</f>
        <v>Ryfylke</v>
      </c>
      <c r="R19" s="48" t="str">
        <v>Siljan</v>
      </c>
      <c r="T19">
        <v>34</v>
      </c>
      <c r="U19">
        <v>8</v>
      </c>
      <c r="V19" t="s">
        <v>86</v>
      </c>
      <c r="X19" s="48"/>
    </row>
    <row r="20" spans="3:24" x14ac:dyDescent="0.25">
      <c r="C20" s="47" cm="1">
        <f t="array" ref="C20:C34">_xlfn._xlws.SORT(Fylke[Fylkesnr])</f>
        <v>3</v>
      </c>
      <c r="D20" s="47" t="str" cm="1">
        <f t="array" ref="D20:D34">_xlfn._xlws.SORT(Fylke[Fylke])</f>
        <v>AG</v>
      </c>
      <c r="E20" s="47" t="str" cm="1">
        <f t="array" ref="E20:E34">_xlfn._xlws.SORT(Fylke[Fylkesnavn])</f>
        <v>Agder</v>
      </c>
      <c r="L20">
        <v>11</v>
      </c>
      <c r="M20" t="s">
        <v>87</v>
      </c>
      <c r="N20">
        <v>1135</v>
      </c>
      <c r="O20">
        <v>1</v>
      </c>
      <c r="P20" t="str" cm="1">
        <f t="array" ref="P20">_xlfn.XLOOKUP(1, (Regioner[Regionnr] = Kommuner[[#This Row],[Regionnr]]) * (Regioner[Fylke] = Kommuner[[#This Row],[Fylke]]), Regioner[Regionsnavn], "")</f>
        <v>Ryfylke</v>
      </c>
      <c r="R20" s="48" t="str">
        <v>Skien</v>
      </c>
      <c r="T20">
        <v>34</v>
      </c>
      <c r="U20">
        <v>9</v>
      </c>
      <c r="V20" t="s">
        <v>88</v>
      </c>
      <c r="X20" s="48"/>
    </row>
    <row r="21" spans="3:24" x14ac:dyDescent="0.25">
      <c r="C21" s="48">
        <v>11</v>
      </c>
      <c r="D21" s="48" t="str">
        <v>AK</v>
      </c>
      <c r="E21" s="48" t="str">
        <v>Akershus</v>
      </c>
      <c r="L21">
        <v>11</v>
      </c>
      <c r="M21" t="s">
        <v>89</v>
      </c>
      <c r="N21">
        <v>1144</v>
      </c>
      <c r="O21">
        <v>2</v>
      </c>
      <c r="P21" t="str" cm="1">
        <f t="array" ref="P21">_xlfn.XLOOKUP(1, (Regioner[Regionnr] = Kommuner[[#This Row],[Regionnr]]) * (Regioner[Fylke] = Kommuner[[#This Row],[Fylke]]), Regioner[Regionsnavn], "")</f>
        <v>Haugalandet og Nord-Jæren</v>
      </c>
      <c r="R21" s="48" t="str">
        <v>Tinn</v>
      </c>
      <c r="T21">
        <v>34</v>
      </c>
      <c r="U21">
        <v>10</v>
      </c>
      <c r="V21" t="s">
        <v>90</v>
      </c>
      <c r="X21" s="48"/>
    </row>
    <row r="22" spans="3:24" x14ac:dyDescent="0.25">
      <c r="C22" s="48">
        <v>15</v>
      </c>
      <c r="D22" s="48" t="str">
        <v>BU</v>
      </c>
      <c r="E22" s="48" t="str">
        <v>Buskerud</v>
      </c>
      <c r="L22">
        <v>11</v>
      </c>
      <c r="M22" t="s">
        <v>91</v>
      </c>
      <c r="N22">
        <v>1145</v>
      </c>
      <c r="O22">
        <v>2</v>
      </c>
      <c r="P22" t="str" cm="1">
        <f t="array" ref="P22">_xlfn.XLOOKUP(1, (Regioner[Regionnr] = Kommuner[[#This Row],[Regionnr]]) * (Regioner[Fylke] = Kommuner[[#This Row],[Fylke]]), Regioner[Regionsnavn], "")</f>
        <v>Haugalandet og Nord-Jæren</v>
      </c>
      <c r="R22" s="48" t="str">
        <v>Tokke</v>
      </c>
      <c r="T22">
        <v>34</v>
      </c>
      <c r="U22">
        <v>11</v>
      </c>
      <c r="V22" t="s">
        <v>92</v>
      </c>
      <c r="X22" s="48"/>
    </row>
    <row r="23" spans="3:24" x14ac:dyDescent="0.25">
      <c r="C23" s="48">
        <v>18</v>
      </c>
      <c r="D23" s="48" t="str">
        <v>FI</v>
      </c>
      <c r="E23" s="48" t="str">
        <v>Finnmark</v>
      </c>
      <c r="L23">
        <v>11</v>
      </c>
      <c r="M23" t="s">
        <v>93</v>
      </c>
      <c r="N23">
        <v>1146</v>
      </c>
      <c r="O23">
        <v>2</v>
      </c>
      <c r="P23" t="str" cm="1">
        <f t="array" ref="P23">_xlfn.XLOOKUP(1, (Regioner[Regionnr] = Kommuner[[#This Row],[Regionnr]]) * (Regioner[Fylke] = Kommuner[[#This Row],[Fylke]]), Regioner[Regionsnavn], "")</f>
        <v>Haugalandet og Nord-Jæren</v>
      </c>
      <c r="R23" s="48" t="str">
        <v>Tønsberg</v>
      </c>
      <c r="T23">
        <v>39</v>
      </c>
      <c r="U23">
        <v>1</v>
      </c>
      <c r="V23" t="s">
        <v>94</v>
      </c>
      <c r="X23" s="48"/>
    </row>
    <row r="24" spans="3:24" x14ac:dyDescent="0.25">
      <c r="C24" s="48">
        <v>31</v>
      </c>
      <c r="D24" s="48" t="str">
        <v>IN</v>
      </c>
      <c r="E24" s="48" t="str">
        <v>Innlandet</v>
      </c>
      <c r="L24">
        <v>11</v>
      </c>
      <c r="M24" t="s">
        <v>95</v>
      </c>
      <c r="N24">
        <v>1149</v>
      </c>
      <c r="O24">
        <v>2</v>
      </c>
      <c r="P24" t="str" cm="1">
        <f t="array" ref="P24">_xlfn.XLOOKUP(1, (Regioner[Regionnr] = Kommuner[[#This Row],[Regionnr]]) * (Regioner[Fylke] = Kommuner[[#This Row],[Fylke]]), Regioner[Regionsnavn], "")</f>
        <v>Haugalandet og Nord-Jæren</v>
      </c>
      <c r="R24" s="48" t="str">
        <v>Vinje</v>
      </c>
      <c r="T24">
        <v>39</v>
      </c>
      <c r="U24">
        <v>2</v>
      </c>
      <c r="V24" t="s">
        <v>96</v>
      </c>
      <c r="X24" s="48"/>
    </row>
    <row r="25" spans="3:24" x14ac:dyDescent="0.25">
      <c r="C25" s="48">
        <v>32</v>
      </c>
      <c r="D25" s="48" t="str">
        <v>MR</v>
      </c>
      <c r="E25" s="48" t="str">
        <v>Møre og Romsdal</v>
      </c>
      <c r="L25">
        <v>11</v>
      </c>
      <c r="M25" t="s">
        <v>97</v>
      </c>
      <c r="N25">
        <v>1151</v>
      </c>
      <c r="O25">
        <v>2</v>
      </c>
      <c r="P25" t="str" cm="1">
        <f t="array" ref="P25">_xlfn.XLOOKUP(1, (Regioner[Regionnr] = Kommuner[[#This Row],[Regionnr]]) * (Regioner[Fylke] = Kommuner[[#This Row],[Fylke]]), Regioner[Regionsnavn], "")</f>
        <v>Haugalandet og Nord-Jæren</v>
      </c>
      <c r="R25" s="48"/>
      <c r="T25">
        <v>39</v>
      </c>
      <c r="U25">
        <v>3</v>
      </c>
      <c r="V25" t="s">
        <v>98</v>
      </c>
      <c r="X25" s="48"/>
    </row>
    <row r="26" spans="3:24" x14ac:dyDescent="0.25">
      <c r="C26" s="48">
        <v>33</v>
      </c>
      <c r="D26" s="48" t="str">
        <v>NO</v>
      </c>
      <c r="E26" s="48" t="str">
        <v>Nordland</v>
      </c>
      <c r="L26">
        <v>11</v>
      </c>
      <c r="M26" t="s">
        <v>99</v>
      </c>
      <c r="N26">
        <v>1160</v>
      </c>
      <c r="O26">
        <v>2</v>
      </c>
      <c r="P26" t="str" cm="1">
        <f t="array" ref="P26">_xlfn.XLOOKUP(1, (Regioner[Regionnr] = Kommuner[[#This Row],[Regionnr]]) * (Regioner[Fylke] = Kommuner[[#This Row],[Fylke]]), Regioner[Regionsnavn], "")</f>
        <v>Haugalandet og Nord-Jæren</v>
      </c>
      <c r="R26" s="48"/>
      <c r="T26">
        <v>39</v>
      </c>
      <c r="U26">
        <v>4</v>
      </c>
      <c r="V26" t="s">
        <v>100</v>
      </c>
      <c r="X26" s="48"/>
    </row>
    <row r="27" spans="3:24" x14ac:dyDescent="0.25">
      <c r="C27" s="48">
        <v>34</v>
      </c>
      <c r="D27" s="48" t="str">
        <v>OS</v>
      </c>
      <c r="E27" s="48" t="str">
        <v>Oslo</v>
      </c>
      <c r="L27">
        <v>15</v>
      </c>
      <c r="M27" t="s">
        <v>101</v>
      </c>
      <c r="N27">
        <v>1505</v>
      </c>
      <c r="O27">
        <v>4</v>
      </c>
      <c r="P27" t="str" cm="1">
        <f t="array" ref="P27">_xlfn.XLOOKUP(1, (Regioner[Regionnr] = Kommuner[[#This Row],[Regionnr]]) * (Regioner[Fylke] = Kommuner[[#This Row],[Fylke]]), Regioner[Regionsnavn], "")</f>
        <v>Nordmøre</v>
      </c>
      <c r="R27" s="48"/>
      <c r="T27">
        <v>55</v>
      </c>
      <c r="U27">
        <v>1</v>
      </c>
      <c r="V27" t="s">
        <v>102</v>
      </c>
      <c r="X27" s="48"/>
    </row>
    <row r="28" spans="3:24" x14ac:dyDescent="0.25">
      <c r="C28" s="48">
        <v>39</v>
      </c>
      <c r="D28" s="48" t="str">
        <v>RO</v>
      </c>
      <c r="E28" s="48" t="str">
        <v>Rogaland</v>
      </c>
      <c r="L28">
        <v>15</v>
      </c>
      <c r="M28" t="s">
        <v>103</v>
      </c>
      <c r="N28">
        <v>1506</v>
      </c>
      <c r="O28">
        <v>3</v>
      </c>
      <c r="P28" t="str" cm="1">
        <f t="array" ref="P28">_xlfn.XLOOKUP(1, (Regioner[Regionnr] = Kommuner[[#This Row],[Regionnr]]) * (Regioner[Fylke] = Kommuner[[#This Row],[Fylke]]), Regioner[Regionsnavn], "")</f>
        <v>Romsdal</v>
      </c>
      <c r="R28" s="48"/>
      <c r="T28">
        <v>55</v>
      </c>
      <c r="U28">
        <v>2</v>
      </c>
      <c r="V28" t="s">
        <v>104</v>
      </c>
      <c r="X28" s="48"/>
    </row>
    <row r="29" spans="3:24" x14ac:dyDescent="0.25">
      <c r="C29" s="48">
        <v>40</v>
      </c>
      <c r="D29" s="48" t="str">
        <v>TE</v>
      </c>
      <c r="E29" s="48" t="str">
        <v>Telemark</v>
      </c>
      <c r="L29">
        <v>15</v>
      </c>
      <c r="M29" t="s">
        <v>105</v>
      </c>
      <c r="N29">
        <v>1508</v>
      </c>
      <c r="O29">
        <v>2</v>
      </c>
      <c r="P29" t="str" cm="1">
        <f t="array" ref="P29">_xlfn.XLOOKUP(1, (Regioner[Regionnr] = Kommuner[[#This Row],[Regionnr]]) * (Regioner[Fylke] = Kommuner[[#This Row],[Fylke]]), Regioner[Regionsnavn], "")</f>
        <v>Sunnmøre Nord</v>
      </c>
      <c r="R29" s="48"/>
      <c r="T29">
        <v>55</v>
      </c>
      <c r="U29">
        <v>3</v>
      </c>
      <c r="V29" t="s">
        <v>106</v>
      </c>
      <c r="X29" s="48"/>
    </row>
    <row r="30" spans="3:24" x14ac:dyDescent="0.25">
      <c r="C30" s="48">
        <v>42</v>
      </c>
      <c r="D30" s="48" t="str">
        <v>TL</v>
      </c>
      <c r="E30" s="48" t="str">
        <v>Troms</v>
      </c>
      <c r="L30">
        <v>15</v>
      </c>
      <c r="M30" t="s">
        <v>107</v>
      </c>
      <c r="N30">
        <v>1511</v>
      </c>
      <c r="O30">
        <v>1</v>
      </c>
      <c r="P30" t="str" cm="1">
        <f t="array" ref="P30">_xlfn.XLOOKUP(1, (Regioner[Regionnr] = Kommuner[[#This Row],[Regionnr]]) * (Regioner[Fylke] = Kommuner[[#This Row],[Fylke]]), Regioner[Regionsnavn], "")</f>
        <v>Sunnmøre Sør</v>
      </c>
      <c r="R30" s="48"/>
      <c r="T30">
        <v>56</v>
      </c>
      <c r="U30">
        <v>1</v>
      </c>
      <c r="V30" t="s">
        <v>108</v>
      </c>
      <c r="X30" s="48"/>
    </row>
    <row r="31" spans="3:24" x14ac:dyDescent="0.25">
      <c r="C31" s="48">
        <v>46</v>
      </c>
      <c r="D31" s="48" t="str">
        <v>TO</v>
      </c>
      <c r="E31" s="48" t="str">
        <v>Trøndelag</v>
      </c>
      <c r="L31">
        <v>15</v>
      </c>
      <c r="M31" t="s">
        <v>109</v>
      </c>
      <c r="N31">
        <v>1514</v>
      </c>
      <c r="O31">
        <v>1</v>
      </c>
      <c r="P31" t="str" cm="1">
        <f t="array" ref="P31">_xlfn.XLOOKUP(1, (Regioner[Regionnr] = Kommuner[[#This Row],[Regionnr]]) * (Regioner[Fylke] = Kommuner[[#This Row],[Fylke]]), Regioner[Regionsnavn], "")</f>
        <v>Sunnmøre Sør</v>
      </c>
      <c r="R31" s="48"/>
      <c r="T31">
        <v>56</v>
      </c>
      <c r="U31">
        <v>2</v>
      </c>
      <c r="V31" t="s">
        <v>110</v>
      </c>
      <c r="X31" s="48"/>
    </row>
    <row r="32" spans="3:24" x14ac:dyDescent="0.25">
      <c r="C32" s="48">
        <v>50</v>
      </c>
      <c r="D32" s="48" t="str">
        <v>VFTE</v>
      </c>
      <c r="E32" s="48" t="str">
        <v>Vestfold og Telemark</v>
      </c>
      <c r="L32">
        <v>15</v>
      </c>
      <c r="M32" t="s">
        <v>111</v>
      </c>
      <c r="N32">
        <v>1515</v>
      </c>
      <c r="O32">
        <v>1</v>
      </c>
      <c r="P32" t="str" cm="1">
        <f t="array" ref="P32">_xlfn.XLOOKUP(1, (Regioner[Regionnr] = Kommuner[[#This Row],[Regionnr]]) * (Regioner[Fylke] = Kommuner[[#This Row],[Fylke]]), Regioner[Regionsnavn], "")</f>
        <v>Sunnmøre Sør</v>
      </c>
      <c r="R32" s="48"/>
      <c r="T32">
        <v>56</v>
      </c>
      <c r="U32">
        <v>3</v>
      </c>
      <c r="V32" t="s">
        <v>112</v>
      </c>
      <c r="X32" s="48"/>
    </row>
    <row r="33" spans="3:26" x14ac:dyDescent="0.25">
      <c r="C33" s="48">
        <v>55</v>
      </c>
      <c r="D33" s="48" t="str">
        <v>VL</v>
      </c>
      <c r="E33" s="48" t="str">
        <v>Vestland</v>
      </c>
      <c r="L33">
        <v>15</v>
      </c>
      <c r="M33" t="s">
        <v>113</v>
      </c>
      <c r="N33">
        <v>1516</v>
      </c>
      <c r="O33">
        <v>1</v>
      </c>
      <c r="P33" t="str" cm="1">
        <f t="array" ref="P33">_xlfn.XLOOKUP(1, (Regioner[Regionnr] = Kommuner[[#This Row],[Regionnr]]) * (Regioner[Fylke] = Kommuner[[#This Row],[Fylke]]), Regioner[Regionsnavn], "")</f>
        <v>Sunnmøre Sør</v>
      </c>
      <c r="R33" s="48"/>
      <c r="T33">
        <v>46</v>
      </c>
      <c r="U33">
        <v>1</v>
      </c>
      <c r="V33" t="s">
        <v>114</v>
      </c>
      <c r="X33" s="48"/>
    </row>
    <row r="34" spans="3:26" ht="15.75" thickBot="1" x14ac:dyDescent="0.3">
      <c r="C34" s="49">
        <v>56</v>
      </c>
      <c r="D34" s="49" t="str">
        <v>ØS</v>
      </c>
      <c r="E34" s="49" t="str">
        <v>Østfold</v>
      </c>
      <c r="L34">
        <v>15</v>
      </c>
      <c r="M34" t="s">
        <v>115</v>
      </c>
      <c r="N34">
        <v>1517</v>
      </c>
      <c r="O34">
        <v>1</v>
      </c>
      <c r="P34" t="str" cm="1">
        <f t="array" ref="P34">_xlfn.XLOOKUP(1, (Regioner[Regionnr] = Kommuner[[#This Row],[Regionnr]]) * (Regioner[Fylke] = Kommuner[[#This Row],[Fylke]]), Regioner[Regionsnavn], "")</f>
        <v>Sunnmøre Sør</v>
      </c>
      <c r="R34" s="48"/>
      <c r="T34">
        <v>46</v>
      </c>
      <c r="U34">
        <v>2</v>
      </c>
      <c r="V34" t="s">
        <v>116</v>
      </c>
      <c r="X34" s="48"/>
    </row>
    <row r="35" spans="3:26" x14ac:dyDescent="0.25">
      <c r="L35">
        <v>15</v>
      </c>
      <c r="M35" t="s">
        <v>117</v>
      </c>
      <c r="N35">
        <v>1520</v>
      </c>
      <c r="O35">
        <v>1</v>
      </c>
      <c r="P35" t="str" cm="1">
        <f t="array" ref="P35">_xlfn.XLOOKUP(1, (Regioner[Regionnr] = Kommuner[[#This Row],[Regionnr]]) * (Regioner[Fylke] = Kommuner[[#This Row],[Fylke]]), Regioner[Regionsnavn], "")</f>
        <v>Sunnmøre Sør</v>
      </c>
      <c r="R35" s="48"/>
      <c r="T35">
        <v>46</v>
      </c>
      <c r="U35">
        <v>3</v>
      </c>
      <c r="V35" t="s">
        <v>118</v>
      </c>
      <c r="X35" s="48"/>
    </row>
    <row r="36" spans="3:26" x14ac:dyDescent="0.25">
      <c r="L36">
        <v>15</v>
      </c>
      <c r="M36" t="s">
        <v>119</v>
      </c>
      <c r="N36">
        <v>1525</v>
      </c>
      <c r="O36">
        <v>2</v>
      </c>
      <c r="P36" t="str" cm="1">
        <f t="array" ref="P36">_xlfn.XLOOKUP(1, (Regioner[Regionnr] = Kommuner[[#This Row],[Regionnr]]) * (Regioner[Fylke] = Kommuner[[#This Row],[Fylke]]), Regioner[Regionsnavn], "")</f>
        <v>Sunnmøre Nord</v>
      </c>
      <c r="R36" s="48"/>
      <c r="T36">
        <v>46</v>
      </c>
      <c r="U36">
        <v>4</v>
      </c>
      <c r="V36" t="s">
        <v>120</v>
      </c>
      <c r="X36" s="48"/>
    </row>
    <row r="37" spans="3:26" x14ac:dyDescent="0.25">
      <c r="L37">
        <v>15</v>
      </c>
      <c r="M37" t="s">
        <v>121</v>
      </c>
      <c r="N37">
        <v>1528</v>
      </c>
      <c r="O37">
        <v>2</v>
      </c>
      <c r="P37" t="str" cm="1">
        <f t="array" ref="P37">_xlfn.XLOOKUP(1, (Regioner[Regionnr] = Kommuner[[#This Row],[Regionnr]]) * (Regioner[Fylke] = Kommuner[[#This Row],[Fylke]]), Regioner[Regionsnavn], "")</f>
        <v>Sunnmøre Nord</v>
      </c>
      <c r="R37" s="48"/>
      <c r="T37">
        <v>46</v>
      </c>
      <c r="U37">
        <v>5</v>
      </c>
      <c r="V37" t="s">
        <v>122</v>
      </c>
      <c r="X37" s="48"/>
      <c r="Z37" s="82"/>
    </row>
    <row r="38" spans="3:26" x14ac:dyDescent="0.25">
      <c r="L38">
        <v>15</v>
      </c>
      <c r="M38" t="s">
        <v>123</v>
      </c>
      <c r="N38">
        <v>1531</v>
      </c>
      <c r="O38">
        <v>2</v>
      </c>
      <c r="P38" t="str" cm="1">
        <f t="array" ref="P38">_xlfn.XLOOKUP(1, (Regioner[Regionnr] = Kommuner[[#This Row],[Regionnr]]) * (Regioner[Fylke] = Kommuner[[#This Row],[Fylke]]), Regioner[Regionsnavn], "")</f>
        <v>Sunnmøre Nord</v>
      </c>
      <c r="R38" s="48"/>
      <c r="T38">
        <v>46</v>
      </c>
      <c r="U38">
        <v>6</v>
      </c>
      <c r="V38" t="s">
        <v>124</v>
      </c>
      <c r="X38" s="48"/>
      <c r="Z38" s="82"/>
    </row>
    <row r="39" spans="3:26" x14ac:dyDescent="0.25">
      <c r="L39">
        <v>15</v>
      </c>
      <c r="M39" t="s">
        <v>125</v>
      </c>
      <c r="N39">
        <v>1532</v>
      </c>
      <c r="O39">
        <v>2</v>
      </c>
      <c r="P39" t="str" cm="1">
        <f t="array" ref="P39">_xlfn.XLOOKUP(1, (Regioner[Regionnr] = Kommuner[[#This Row],[Regionnr]]) * (Regioner[Fylke] = Kommuner[[#This Row],[Fylke]]), Regioner[Regionsnavn], "")</f>
        <v>Sunnmøre Nord</v>
      </c>
      <c r="R39" s="48"/>
      <c r="T39">
        <v>46</v>
      </c>
      <c r="U39">
        <v>7</v>
      </c>
      <c r="V39" t="s">
        <v>126</v>
      </c>
      <c r="X39" s="48"/>
      <c r="Z39" s="82"/>
    </row>
    <row r="40" spans="3:26" x14ac:dyDescent="0.25">
      <c r="L40">
        <v>15</v>
      </c>
      <c r="M40" t="s">
        <v>127</v>
      </c>
      <c r="N40">
        <v>1535</v>
      </c>
      <c r="O40">
        <v>3</v>
      </c>
      <c r="P40" t="str" cm="1">
        <f t="array" ref="P40">_xlfn.XLOOKUP(1, (Regioner[Regionnr] = Kommuner[[#This Row],[Regionnr]]) * (Regioner[Fylke] = Kommuner[[#This Row],[Fylke]]), Regioner[Regionsnavn], "")</f>
        <v>Romsdal</v>
      </c>
      <c r="R40" s="48"/>
      <c r="X40" s="48"/>
      <c r="Z40" s="82"/>
    </row>
    <row r="41" spans="3:26" x14ac:dyDescent="0.25">
      <c r="L41">
        <v>15</v>
      </c>
      <c r="M41" t="s">
        <v>128</v>
      </c>
      <c r="N41">
        <v>1539</v>
      </c>
      <c r="O41">
        <v>3</v>
      </c>
      <c r="P41" t="str" cm="1">
        <f t="array" ref="P41">_xlfn.XLOOKUP(1, (Regioner[Regionnr] = Kommuner[[#This Row],[Regionnr]]) * (Regioner[Fylke] = Kommuner[[#This Row],[Fylke]]), Regioner[Regionsnavn], "")</f>
        <v>Romsdal</v>
      </c>
      <c r="R41" s="48"/>
      <c r="X41" s="48"/>
      <c r="Z41" s="82"/>
    </row>
    <row r="42" spans="3:26" x14ac:dyDescent="0.25">
      <c r="L42">
        <v>15</v>
      </c>
      <c r="M42" t="s">
        <v>129</v>
      </c>
      <c r="N42">
        <v>1547</v>
      </c>
      <c r="O42">
        <v>3</v>
      </c>
      <c r="P42" t="str" cm="1">
        <f t="array" ref="P42">_xlfn.XLOOKUP(1, (Regioner[Regionnr] = Kommuner[[#This Row],[Regionnr]]) * (Regioner[Fylke] = Kommuner[[#This Row],[Fylke]]), Regioner[Regionsnavn], "")</f>
        <v>Romsdal</v>
      </c>
      <c r="R42" s="48"/>
      <c r="X42" s="48"/>
      <c r="Z42" s="82"/>
    </row>
    <row r="43" spans="3:26" x14ac:dyDescent="0.25">
      <c r="L43">
        <v>15</v>
      </c>
      <c r="M43" t="s">
        <v>130</v>
      </c>
      <c r="N43">
        <v>1554</v>
      </c>
      <c r="O43">
        <v>4</v>
      </c>
      <c r="P43" t="str" cm="1">
        <f t="array" ref="P43">_xlfn.XLOOKUP(1, (Regioner[Regionnr] = Kommuner[[#This Row],[Regionnr]]) * (Regioner[Fylke] = Kommuner[[#This Row],[Fylke]]), Regioner[Regionsnavn], "")</f>
        <v>Nordmøre</v>
      </c>
      <c r="R43" s="48"/>
      <c r="X43" s="48"/>
      <c r="Z43" s="82"/>
    </row>
    <row r="44" spans="3:26" x14ac:dyDescent="0.25">
      <c r="L44">
        <v>15</v>
      </c>
      <c r="M44" t="s">
        <v>131</v>
      </c>
      <c r="N44">
        <v>1557</v>
      </c>
      <c r="O44">
        <v>4</v>
      </c>
      <c r="P44" t="str" cm="1">
        <f t="array" ref="P44">_xlfn.XLOOKUP(1, (Regioner[Regionnr] = Kommuner[[#This Row],[Regionnr]]) * (Regioner[Fylke] = Kommuner[[#This Row],[Fylke]]), Regioner[Regionsnavn], "")</f>
        <v>Nordmøre</v>
      </c>
      <c r="R44" s="48"/>
      <c r="X44" s="48"/>
    </row>
    <row r="45" spans="3:26" x14ac:dyDescent="0.25">
      <c r="L45">
        <v>15</v>
      </c>
      <c r="M45" t="s">
        <v>132</v>
      </c>
      <c r="N45">
        <v>1560</v>
      </c>
      <c r="O45">
        <v>4</v>
      </c>
      <c r="P45" t="str" cm="1">
        <f t="array" ref="P45">_xlfn.XLOOKUP(1, (Regioner[Regionnr] = Kommuner[[#This Row],[Regionnr]]) * (Regioner[Fylke] = Kommuner[[#This Row],[Fylke]]), Regioner[Regionsnavn], "")</f>
        <v>Nordmøre</v>
      </c>
      <c r="R45" s="48"/>
      <c r="X45" s="48"/>
    </row>
    <row r="46" spans="3:26" x14ac:dyDescent="0.25">
      <c r="L46">
        <v>15</v>
      </c>
      <c r="M46" t="s">
        <v>133</v>
      </c>
      <c r="N46">
        <v>1563</v>
      </c>
      <c r="O46">
        <v>4</v>
      </c>
      <c r="P46" t="str" cm="1">
        <f t="array" ref="P46">_xlfn.XLOOKUP(1, (Regioner[Regionnr] = Kommuner[[#This Row],[Regionnr]]) * (Regioner[Fylke] = Kommuner[[#This Row],[Fylke]]), Regioner[Regionsnavn], "")</f>
        <v>Nordmøre</v>
      </c>
      <c r="R46" s="48"/>
      <c r="X46" s="48"/>
    </row>
    <row r="47" spans="3:26" x14ac:dyDescent="0.25">
      <c r="L47">
        <v>15</v>
      </c>
      <c r="M47" t="s">
        <v>134</v>
      </c>
      <c r="N47">
        <v>1566</v>
      </c>
      <c r="O47">
        <v>4</v>
      </c>
      <c r="P47" t="str" cm="1">
        <f t="array" ref="P47">_xlfn.XLOOKUP(1, (Regioner[Regionnr] = Kommuner[[#This Row],[Regionnr]]) * (Regioner[Fylke] = Kommuner[[#This Row],[Fylke]]), Regioner[Regionsnavn], "")</f>
        <v>Nordmøre</v>
      </c>
      <c r="R47" s="48"/>
      <c r="X47" s="48"/>
    </row>
    <row r="48" spans="3:26" x14ac:dyDescent="0.25">
      <c r="L48">
        <v>15</v>
      </c>
      <c r="M48" t="s">
        <v>135</v>
      </c>
      <c r="N48">
        <v>1573</v>
      </c>
      <c r="O48">
        <v>4</v>
      </c>
      <c r="P48" t="str" cm="1">
        <f t="array" ref="P48">_xlfn.XLOOKUP(1, (Regioner[Regionnr] = Kommuner[[#This Row],[Regionnr]]) * (Regioner[Fylke] = Kommuner[[#This Row],[Fylke]]), Regioner[Regionsnavn], "")</f>
        <v>Nordmøre</v>
      </c>
      <c r="R48" s="48"/>
      <c r="X48" s="48"/>
    </row>
    <row r="49" spans="12:24" x14ac:dyDescent="0.25">
      <c r="L49">
        <v>15</v>
      </c>
      <c r="M49" t="s">
        <v>136</v>
      </c>
      <c r="N49">
        <v>1576</v>
      </c>
      <c r="O49">
        <v>4</v>
      </c>
      <c r="P49" t="str" cm="1">
        <f t="array" ref="P49">_xlfn.XLOOKUP(1, (Regioner[Regionnr] = Kommuner[[#This Row],[Regionnr]]) * (Regioner[Fylke] = Kommuner[[#This Row],[Fylke]]), Regioner[Regionsnavn], "")</f>
        <v>Nordmøre</v>
      </c>
      <c r="R49" s="48"/>
      <c r="X49" s="48"/>
    </row>
    <row r="50" spans="12:24" x14ac:dyDescent="0.25">
      <c r="L50">
        <v>15</v>
      </c>
      <c r="M50" t="s">
        <v>137</v>
      </c>
      <c r="N50">
        <v>1577</v>
      </c>
      <c r="O50">
        <v>1</v>
      </c>
      <c r="P50" t="str" cm="1">
        <f t="array" ref="P50">_xlfn.XLOOKUP(1, (Regioner[Regionnr] = Kommuner[[#This Row],[Regionnr]]) * (Regioner[Fylke] = Kommuner[[#This Row],[Fylke]]), Regioner[Regionsnavn], "")</f>
        <v>Sunnmøre Sør</v>
      </c>
      <c r="R50" s="48"/>
      <c r="X50" s="48"/>
    </row>
    <row r="51" spans="12:24" x14ac:dyDescent="0.25">
      <c r="L51">
        <v>15</v>
      </c>
      <c r="M51" t="s">
        <v>138</v>
      </c>
      <c r="N51">
        <v>1578</v>
      </c>
      <c r="O51">
        <v>2</v>
      </c>
      <c r="P51" t="str" cm="1">
        <f t="array" ref="P51">_xlfn.XLOOKUP(1, (Regioner[Regionnr] = Kommuner[[#This Row],[Regionnr]]) * (Regioner[Fylke] = Kommuner[[#This Row],[Fylke]]), Regioner[Regionsnavn], "")</f>
        <v>Sunnmøre Nord</v>
      </c>
      <c r="R51" s="48"/>
      <c r="X51" s="48"/>
    </row>
    <row r="52" spans="12:24" x14ac:dyDescent="0.25">
      <c r="L52">
        <v>15</v>
      </c>
      <c r="M52" t="s">
        <v>139</v>
      </c>
      <c r="N52">
        <v>1579</v>
      </c>
      <c r="O52">
        <v>3</v>
      </c>
      <c r="P52" t="str" cm="1">
        <f t="array" ref="P52">_xlfn.XLOOKUP(1, (Regioner[Regionnr] = Kommuner[[#This Row],[Regionnr]]) * (Regioner[Fylke] = Kommuner[[#This Row],[Fylke]]), Regioner[Regionsnavn], "")</f>
        <v>Romsdal</v>
      </c>
      <c r="R52" s="48"/>
      <c r="X52" s="48"/>
    </row>
    <row r="53" spans="12:24" ht="15.75" thickBot="1" x14ac:dyDescent="0.3">
      <c r="L53">
        <v>15</v>
      </c>
      <c r="M53" t="s">
        <v>140</v>
      </c>
      <c r="N53">
        <v>1580</v>
      </c>
      <c r="O53">
        <v>2</v>
      </c>
      <c r="P53" t="str" cm="1">
        <f t="array" ref="P53">_xlfn.XLOOKUP(1, (Regioner[Regionnr] = Kommuner[[#This Row],[Regionnr]]) * (Regioner[Fylke] = Kommuner[[#This Row],[Fylke]]), Regioner[Regionsnavn], "")</f>
        <v>Sunnmøre Nord</v>
      </c>
      <c r="R53" s="49"/>
      <c r="X53" s="49"/>
    </row>
    <row r="54" spans="12:24" x14ac:dyDescent="0.25">
      <c r="L54">
        <v>18</v>
      </c>
      <c r="M54" t="s">
        <v>141</v>
      </c>
      <c r="N54">
        <v>1804</v>
      </c>
      <c r="P54" t="str" cm="1">
        <f t="array" ref="P54">_xlfn.XLOOKUP(1, (Regioner[Regionnr] = Kommuner[[#This Row],[Regionnr]]) * (Regioner[Fylke] = Kommuner[[#This Row],[Fylke]]), Regioner[Regionsnavn], "")</f>
        <v/>
      </c>
    </row>
    <row r="55" spans="12:24" x14ac:dyDescent="0.25">
      <c r="L55">
        <v>18</v>
      </c>
      <c r="M55" t="s">
        <v>142</v>
      </c>
      <c r="N55">
        <v>1806</v>
      </c>
      <c r="P55" t="str" cm="1">
        <f t="array" ref="P55">_xlfn.XLOOKUP(1, (Regioner[Regionnr] = Kommuner[[#This Row],[Regionnr]]) * (Regioner[Fylke] = Kommuner[[#This Row],[Fylke]]), Regioner[Regionsnavn], "")</f>
        <v/>
      </c>
    </row>
    <row r="56" spans="12:24" x14ac:dyDescent="0.25">
      <c r="L56">
        <v>18</v>
      </c>
      <c r="M56" t="s">
        <v>143</v>
      </c>
      <c r="N56">
        <v>1811</v>
      </c>
      <c r="P56" t="str" cm="1">
        <f t="array" ref="P56">_xlfn.XLOOKUP(1, (Regioner[Regionnr] = Kommuner[[#This Row],[Regionnr]]) * (Regioner[Fylke] = Kommuner[[#This Row],[Fylke]]), Regioner[Regionsnavn], "")</f>
        <v/>
      </c>
    </row>
    <row r="57" spans="12:24" x14ac:dyDescent="0.25">
      <c r="L57">
        <v>18</v>
      </c>
      <c r="M57" t="s">
        <v>144</v>
      </c>
      <c r="N57">
        <v>1812</v>
      </c>
      <c r="P57" t="str" cm="1">
        <f t="array" ref="P57">_xlfn.XLOOKUP(1, (Regioner[Regionnr] = Kommuner[[#This Row],[Regionnr]]) * (Regioner[Fylke] = Kommuner[[#This Row],[Fylke]]), Regioner[Regionsnavn], "")</f>
        <v/>
      </c>
    </row>
    <row r="58" spans="12:24" x14ac:dyDescent="0.25">
      <c r="L58">
        <v>18</v>
      </c>
      <c r="M58" t="s">
        <v>145</v>
      </c>
      <c r="N58">
        <v>1813</v>
      </c>
      <c r="P58" t="str" cm="1">
        <f t="array" ref="P58">_xlfn.XLOOKUP(1, (Regioner[Regionnr] = Kommuner[[#This Row],[Regionnr]]) * (Regioner[Fylke] = Kommuner[[#This Row],[Fylke]]), Regioner[Regionsnavn], "")</f>
        <v/>
      </c>
    </row>
    <row r="59" spans="12:24" x14ac:dyDescent="0.25">
      <c r="L59">
        <v>18</v>
      </c>
      <c r="M59" t="s">
        <v>146</v>
      </c>
      <c r="N59">
        <v>1815</v>
      </c>
      <c r="P59" t="str" cm="1">
        <f t="array" ref="P59">_xlfn.XLOOKUP(1, (Regioner[Regionnr] = Kommuner[[#This Row],[Regionnr]]) * (Regioner[Fylke] = Kommuner[[#This Row],[Fylke]]), Regioner[Regionsnavn], "")</f>
        <v/>
      </c>
    </row>
    <row r="60" spans="12:24" x14ac:dyDescent="0.25">
      <c r="L60">
        <v>18</v>
      </c>
      <c r="M60" t="s">
        <v>147</v>
      </c>
      <c r="N60">
        <v>1816</v>
      </c>
      <c r="P60" t="str" cm="1">
        <f t="array" ref="P60">_xlfn.XLOOKUP(1, (Regioner[Regionnr] = Kommuner[[#This Row],[Regionnr]]) * (Regioner[Fylke] = Kommuner[[#This Row],[Fylke]]), Regioner[Regionsnavn], "")</f>
        <v/>
      </c>
    </row>
    <row r="61" spans="12:24" x14ac:dyDescent="0.25">
      <c r="L61">
        <v>18</v>
      </c>
      <c r="M61" t="s">
        <v>111</v>
      </c>
      <c r="N61">
        <v>1818</v>
      </c>
      <c r="P61" t="str" cm="1">
        <f t="array" ref="P61">_xlfn.XLOOKUP(1, (Regioner[Regionnr] = Kommuner[[#This Row],[Regionnr]]) * (Regioner[Fylke] = Kommuner[[#This Row],[Fylke]]), Regioner[Regionsnavn], "")</f>
        <v/>
      </c>
    </row>
    <row r="62" spans="12:24" x14ac:dyDescent="0.25">
      <c r="L62">
        <v>18</v>
      </c>
      <c r="M62" t="s">
        <v>148</v>
      </c>
      <c r="N62">
        <v>1820</v>
      </c>
      <c r="P62" t="str" cm="1">
        <f t="array" ref="P62">_xlfn.XLOOKUP(1, (Regioner[Regionnr] = Kommuner[[#This Row],[Regionnr]]) * (Regioner[Fylke] = Kommuner[[#This Row],[Fylke]]), Regioner[Regionsnavn], "")</f>
        <v/>
      </c>
    </row>
    <row r="63" spans="12:24" x14ac:dyDescent="0.25">
      <c r="L63">
        <v>18</v>
      </c>
      <c r="M63" t="s">
        <v>149</v>
      </c>
      <c r="N63">
        <v>1822</v>
      </c>
      <c r="P63" t="str" cm="1">
        <f t="array" ref="P63">_xlfn.XLOOKUP(1, (Regioner[Regionnr] = Kommuner[[#This Row],[Regionnr]]) * (Regioner[Fylke] = Kommuner[[#This Row],[Fylke]]), Regioner[Regionsnavn], "")</f>
        <v/>
      </c>
    </row>
    <row r="64" spans="12:24" x14ac:dyDescent="0.25">
      <c r="L64">
        <v>18</v>
      </c>
      <c r="M64" t="s">
        <v>150</v>
      </c>
      <c r="N64">
        <v>1824</v>
      </c>
      <c r="P64" t="str" cm="1">
        <f t="array" ref="P64">_xlfn.XLOOKUP(1, (Regioner[Regionnr] = Kommuner[[#This Row],[Regionnr]]) * (Regioner[Fylke] = Kommuner[[#This Row],[Fylke]]), Regioner[Regionsnavn], "")</f>
        <v/>
      </c>
    </row>
    <row r="65" spans="12:16" x14ac:dyDescent="0.25">
      <c r="L65">
        <v>18</v>
      </c>
      <c r="M65" t="s">
        <v>151</v>
      </c>
      <c r="N65">
        <v>1825</v>
      </c>
      <c r="P65" t="str" cm="1">
        <f t="array" ref="P65">_xlfn.XLOOKUP(1, (Regioner[Regionnr] = Kommuner[[#This Row],[Regionnr]]) * (Regioner[Fylke] = Kommuner[[#This Row],[Fylke]]), Regioner[Regionsnavn], "")</f>
        <v/>
      </c>
    </row>
    <row r="66" spans="12:16" x14ac:dyDescent="0.25">
      <c r="L66">
        <v>18</v>
      </c>
      <c r="M66" t="s">
        <v>152</v>
      </c>
      <c r="N66">
        <v>1826</v>
      </c>
      <c r="P66" t="str" cm="1">
        <f t="array" ref="P66">_xlfn.XLOOKUP(1, (Regioner[Regionnr] = Kommuner[[#This Row],[Regionnr]]) * (Regioner[Fylke] = Kommuner[[#This Row],[Fylke]]), Regioner[Regionsnavn], "")</f>
        <v/>
      </c>
    </row>
    <row r="67" spans="12:16" x14ac:dyDescent="0.25">
      <c r="L67">
        <v>18</v>
      </c>
      <c r="M67" t="s">
        <v>153</v>
      </c>
      <c r="N67">
        <v>1827</v>
      </c>
      <c r="P67" t="str" cm="1">
        <f t="array" ref="P67">_xlfn.XLOOKUP(1, (Regioner[Regionnr] = Kommuner[[#This Row],[Regionnr]]) * (Regioner[Fylke] = Kommuner[[#This Row],[Fylke]]), Regioner[Regionsnavn], "")</f>
        <v/>
      </c>
    </row>
    <row r="68" spans="12:16" x14ac:dyDescent="0.25">
      <c r="L68">
        <v>18</v>
      </c>
      <c r="M68" t="s">
        <v>154</v>
      </c>
      <c r="N68">
        <v>1828</v>
      </c>
      <c r="P68" t="str" cm="1">
        <f t="array" ref="P68">_xlfn.XLOOKUP(1, (Regioner[Regionnr] = Kommuner[[#This Row],[Regionnr]]) * (Regioner[Fylke] = Kommuner[[#This Row],[Fylke]]), Regioner[Regionsnavn], "")</f>
        <v/>
      </c>
    </row>
    <row r="69" spans="12:16" x14ac:dyDescent="0.25">
      <c r="L69">
        <v>18</v>
      </c>
      <c r="M69" t="s">
        <v>155</v>
      </c>
      <c r="N69">
        <v>1832</v>
      </c>
      <c r="P69" t="str" cm="1">
        <f t="array" ref="P69">_xlfn.XLOOKUP(1, (Regioner[Regionnr] = Kommuner[[#This Row],[Regionnr]]) * (Regioner[Fylke] = Kommuner[[#This Row],[Fylke]]), Regioner[Regionsnavn], "")</f>
        <v/>
      </c>
    </row>
    <row r="70" spans="12:16" x14ac:dyDescent="0.25">
      <c r="L70">
        <v>18</v>
      </c>
      <c r="M70" t="s">
        <v>156</v>
      </c>
      <c r="N70">
        <v>1833</v>
      </c>
      <c r="P70" t="str" cm="1">
        <f t="array" ref="P70">_xlfn.XLOOKUP(1, (Regioner[Regionnr] = Kommuner[[#This Row],[Regionnr]]) * (Regioner[Fylke] = Kommuner[[#This Row],[Fylke]]), Regioner[Regionsnavn], "")</f>
        <v/>
      </c>
    </row>
    <row r="71" spans="12:16" x14ac:dyDescent="0.25">
      <c r="L71">
        <v>18</v>
      </c>
      <c r="M71" t="s">
        <v>157</v>
      </c>
      <c r="N71">
        <v>1834</v>
      </c>
      <c r="P71" t="str" cm="1">
        <f t="array" ref="P71">_xlfn.XLOOKUP(1, (Regioner[Regionnr] = Kommuner[[#This Row],[Regionnr]]) * (Regioner[Fylke] = Kommuner[[#This Row],[Fylke]]), Regioner[Regionsnavn], "")</f>
        <v/>
      </c>
    </row>
    <row r="72" spans="12:16" x14ac:dyDescent="0.25">
      <c r="L72">
        <v>18</v>
      </c>
      <c r="M72" t="s">
        <v>158</v>
      </c>
      <c r="N72">
        <v>1835</v>
      </c>
      <c r="P72" t="str" cm="1">
        <f t="array" ref="P72">_xlfn.XLOOKUP(1, (Regioner[Regionnr] = Kommuner[[#This Row],[Regionnr]]) * (Regioner[Fylke] = Kommuner[[#This Row],[Fylke]]), Regioner[Regionsnavn], "")</f>
        <v/>
      </c>
    </row>
    <row r="73" spans="12:16" x14ac:dyDescent="0.25">
      <c r="L73">
        <v>18</v>
      </c>
      <c r="M73" t="s">
        <v>159</v>
      </c>
      <c r="N73">
        <v>1836</v>
      </c>
      <c r="P73" t="str" cm="1">
        <f t="array" ref="P73">_xlfn.XLOOKUP(1, (Regioner[Regionnr] = Kommuner[[#This Row],[Regionnr]]) * (Regioner[Fylke] = Kommuner[[#This Row],[Fylke]]), Regioner[Regionsnavn], "")</f>
        <v/>
      </c>
    </row>
    <row r="74" spans="12:16" x14ac:dyDescent="0.25">
      <c r="L74">
        <v>18</v>
      </c>
      <c r="M74" t="s">
        <v>160</v>
      </c>
      <c r="N74">
        <v>1837</v>
      </c>
      <c r="P74" t="str" cm="1">
        <f t="array" ref="P74">_xlfn.XLOOKUP(1, (Regioner[Regionnr] = Kommuner[[#This Row],[Regionnr]]) * (Regioner[Fylke] = Kommuner[[#This Row],[Fylke]]), Regioner[Regionsnavn], "")</f>
        <v/>
      </c>
    </row>
    <row r="75" spans="12:16" x14ac:dyDescent="0.25">
      <c r="L75">
        <v>18</v>
      </c>
      <c r="M75" t="s">
        <v>161</v>
      </c>
      <c r="N75">
        <v>1838</v>
      </c>
      <c r="P75" t="str" cm="1">
        <f t="array" ref="P75">_xlfn.XLOOKUP(1, (Regioner[Regionnr] = Kommuner[[#This Row],[Regionnr]]) * (Regioner[Fylke] = Kommuner[[#This Row],[Fylke]]), Regioner[Regionsnavn], "")</f>
        <v/>
      </c>
    </row>
    <row r="76" spans="12:16" x14ac:dyDescent="0.25">
      <c r="L76">
        <v>18</v>
      </c>
      <c r="M76" t="s">
        <v>162</v>
      </c>
      <c r="N76">
        <v>1839</v>
      </c>
      <c r="P76" t="str" cm="1">
        <f t="array" ref="P76">_xlfn.XLOOKUP(1, (Regioner[Regionnr] = Kommuner[[#This Row],[Regionnr]]) * (Regioner[Fylke] = Kommuner[[#This Row],[Fylke]]), Regioner[Regionsnavn], "")</f>
        <v/>
      </c>
    </row>
    <row r="77" spans="12:16" x14ac:dyDescent="0.25">
      <c r="L77">
        <v>18</v>
      </c>
      <c r="M77" t="s">
        <v>163</v>
      </c>
      <c r="N77">
        <v>1840</v>
      </c>
      <c r="P77" t="str" cm="1">
        <f t="array" ref="P77">_xlfn.XLOOKUP(1, (Regioner[Regionnr] = Kommuner[[#This Row],[Regionnr]]) * (Regioner[Fylke] = Kommuner[[#This Row],[Fylke]]), Regioner[Regionsnavn], "")</f>
        <v/>
      </c>
    </row>
    <row r="78" spans="12:16" x14ac:dyDescent="0.25">
      <c r="L78">
        <v>18</v>
      </c>
      <c r="M78" t="s">
        <v>164</v>
      </c>
      <c r="N78">
        <v>1841</v>
      </c>
      <c r="P78" t="str" cm="1">
        <f t="array" ref="P78">_xlfn.XLOOKUP(1, (Regioner[Regionnr] = Kommuner[[#This Row],[Regionnr]]) * (Regioner[Fylke] = Kommuner[[#This Row],[Fylke]]), Regioner[Regionsnavn], "")</f>
        <v/>
      </c>
    </row>
    <row r="79" spans="12:16" x14ac:dyDescent="0.25">
      <c r="L79">
        <v>18</v>
      </c>
      <c r="M79" t="s">
        <v>165</v>
      </c>
      <c r="N79">
        <v>1845</v>
      </c>
      <c r="P79" t="str" cm="1">
        <f t="array" ref="P79">_xlfn.XLOOKUP(1, (Regioner[Regionnr] = Kommuner[[#This Row],[Regionnr]]) * (Regioner[Fylke] = Kommuner[[#This Row],[Fylke]]), Regioner[Regionsnavn], "")</f>
        <v/>
      </c>
    </row>
    <row r="80" spans="12:16" x14ac:dyDescent="0.25">
      <c r="L80">
        <v>18</v>
      </c>
      <c r="M80" t="s">
        <v>166</v>
      </c>
      <c r="N80">
        <v>1848</v>
      </c>
      <c r="P80" t="str" cm="1">
        <f t="array" ref="P80">_xlfn.XLOOKUP(1, (Regioner[Regionnr] = Kommuner[[#This Row],[Regionnr]]) * (Regioner[Fylke] = Kommuner[[#This Row],[Fylke]]), Regioner[Regionsnavn], "")</f>
        <v/>
      </c>
    </row>
    <row r="81" spans="12:16" x14ac:dyDescent="0.25">
      <c r="L81">
        <v>18</v>
      </c>
      <c r="M81" t="s">
        <v>167</v>
      </c>
      <c r="N81">
        <v>1851</v>
      </c>
      <c r="P81" t="str" cm="1">
        <f t="array" ref="P81">_xlfn.XLOOKUP(1, (Regioner[Regionnr] = Kommuner[[#This Row],[Regionnr]]) * (Regioner[Fylke] = Kommuner[[#This Row],[Fylke]]), Regioner[Regionsnavn], "")</f>
        <v/>
      </c>
    </row>
    <row r="82" spans="12:16" x14ac:dyDescent="0.25">
      <c r="L82">
        <v>18</v>
      </c>
      <c r="M82" t="s">
        <v>168</v>
      </c>
      <c r="N82">
        <v>1853</v>
      </c>
      <c r="P82" t="str" cm="1">
        <f t="array" ref="P82">_xlfn.XLOOKUP(1, (Regioner[Regionnr] = Kommuner[[#This Row],[Regionnr]]) * (Regioner[Fylke] = Kommuner[[#This Row],[Fylke]]), Regioner[Regionsnavn], "")</f>
        <v/>
      </c>
    </row>
    <row r="83" spans="12:16" x14ac:dyDescent="0.25">
      <c r="L83">
        <v>18</v>
      </c>
      <c r="M83" t="s">
        <v>169</v>
      </c>
      <c r="N83">
        <v>1856</v>
      </c>
      <c r="P83" t="str" cm="1">
        <f t="array" ref="P83">_xlfn.XLOOKUP(1, (Regioner[Regionnr] = Kommuner[[#This Row],[Regionnr]]) * (Regioner[Fylke] = Kommuner[[#This Row],[Fylke]]), Regioner[Regionsnavn], "")</f>
        <v/>
      </c>
    </row>
    <row r="84" spans="12:16" x14ac:dyDescent="0.25">
      <c r="L84">
        <v>18</v>
      </c>
      <c r="M84" t="s">
        <v>170</v>
      </c>
      <c r="N84">
        <v>1857</v>
      </c>
      <c r="P84" t="str" cm="1">
        <f t="array" ref="P84">_xlfn.XLOOKUP(1, (Regioner[Regionnr] = Kommuner[[#This Row],[Regionnr]]) * (Regioner[Fylke] = Kommuner[[#This Row],[Fylke]]), Regioner[Regionsnavn], "")</f>
        <v/>
      </c>
    </row>
    <row r="85" spans="12:16" x14ac:dyDescent="0.25">
      <c r="L85">
        <v>18</v>
      </c>
      <c r="M85" t="s">
        <v>171</v>
      </c>
      <c r="N85">
        <v>1859</v>
      </c>
      <c r="P85" t="str" cm="1">
        <f t="array" ref="P85">_xlfn.XLOOKUP(1, (Regioner[Regionnr] = Kommuner[[#This Row],[Regionnr]]) * (Regioner[Fylke] = Kommuner[[#This Row],[Fylke]]), Regioner[Regionsnavn], "")</f>
        <v/>
      </c>
    </row>
    <row r="86" spans="12:16" x14ac:dyDescent="0.25">
      <c r="L86">
        <v>18</v>
      </c>
      <c r="M86" t="s">
        <v>172</v>
      </c>
      <c r="N86">
        <v>1860</v>
      </c>
      <c r="P86" t="str" cm="1">
        <f t="array" ref="P86">_xlfn.XLOOKUP(1, (Regioner[Regionnr] = Kommuner[[#This Row],[Regionnr]]) * (Regioner[Fylke] = Kommuner[[#This Row],[Fylke]]), Regioner[Regionsnavn], "")</f>
        <v/>
      </c>
    </row>
    <row r="87" spans="12:16" x14ac:dyDescent="0.25">
      <c r="L87">
        <v>18</v>
      </c>
      <c r="M87" t="s">
        <v>173</v>
      </c>
      <c r="N87">
        <v>1865</v>
      </c>
      <c r="P87" t="str" cm="1">
        <f t="array" ref="P87">_xlfn.XLOOKUP(1, (Regioner[Regionnr] = Kommuner[[#This Row],[Regionnr]]) * (Regioner[Fylke] = Kommuner[[#This Row],[Fylke]]), Regioner[Regionsnavn], "")</f>
        <v/>
      </c>
    </row>
    <row r="88" spans="12:16" x14ac:dyDescent="0.25">
      <c r="L88">
        <v>18</v>
      </c>
      <c r="M88" t="s">
        <v>174</v>
      </c>
      <c r="N88">
        <v>1866</v>
      </c>
      <c r="P88" t="str" cm="1">
        <f t="array" ref="P88">_xlfn.XLOOKUP(1, (Regioner[Regionnr] = Kommuner[[#This Row],[Regionnr]]) * (Regioner[Fylke] = Kommuner[[#This Row],[Fylke]]), Regioner[Regionsnavn], "")</f>
        <v/>
      </c>
    </row>
    <row r="89" spans="12:16" x14ac:dyDescent="0.25">
      <c r="L89">
        <v>18</v>
      </c>
      <c r="M89" t="s">
        <v>175</v>
      </c>
      <c r="N89">
        <v>1867</v>
      </c>
      <c r="P89" t="str" cm="1">
        <f t="array" ref="P89">_xlfn.XLOOKUP(1, (Regioner[Regionnr] = Kommuner[[#This Row],[Regionnr]]) * (Regioner[Fylke] = Kommuner[[#This Row],[Fylke]]), Regioner[Regionsnavn], "")</f>
        <v/>
      </c>
    </row>
    <row r="90" spans="12:16" x14ac:dyDescent="0.25">
      <c r="L90">
        <v>18</v>
      </c>
      <c r="M90" t="s">
        <v>176</v>
      </c>
      <c r="N90">
        <v>1868</v>
      </c>
      <c r="P90" t="str" cm="1">
        <f t="array" ref="P90">_xlfn.XLOOKUP(1, (Regioner[Regionnr] = Kommuner[[#This Row],[Regionnr]]) * (Regioner[Fylke] = Kommuner[[#This Row],[Fylke]]), Regioner[Regionsnavn], "")</f>
        <v/>
      </c>
    </row>
    <row r="91" spans="12:16" x14ac:dyDescent="0.25">
      <c r="L91">
        <v>18</v>
      </c>
      <c r="M91" t="s">
        <v>177</v>
      </c>
      <c r="N91">
        <v>1870</v>
      </c>
      <c r="P91" t="str" cm="1">
        <f t="array" ref="P91">_xlfn.XLOOKUP(1, (Regioner[Regionnr] = Kommuner[[#This Row],[Regionnr]]) * (Regioner[Fylke] = Kommuner[[#This Row],[Fylke]]), Regioner[Regionsnavn], "")</f>
        <v/>
      </c>
    </row>
    <row r="92" spans="12:16" x14ac:dyDescent="0.25">
      <c r="L92">
        <v>18</v>
      </c>
      <c r="M92" t="s">
        <v>178</v>
      </c>
      <c r="N92">
        <v>1871</v>
      </c>
      <c r="P92" t="str" cm="1">
        <f t="array" ref="P92">_xlfn.XLOOKUP(1, (Regioner[Regionnr] = Kommuner[[#This Row],[Regionnr]]) * (Regioner[Fylke] = Kommuner[[#This Row],[Fylke]]), Regioner[Regionsnavn], "")</f>
        <v/>
      </c>
    </row>
    <row r="93" spans="12:16" x14ac:dyDescent="0.25">
      <c r="L93">
        <v>18</v>
      </c>
      <c r="M93" t="s">
        <v>179</v>
      </c>
      <c r="N93">
        <v>1874</v>
      </c>
      <c r="P93" t="str" cm="1">
        <f t="array" ref="P93">_xlfn.XLOOKUP(1, (Regioner[Regionnr] = Kommuner[[#This Row],[Regionnr]]) * (Regioner[Fylke] = Kommuner[[#This Row],[Fylke]]), Regioner[Regionsnavn], "")</f>
        <v/>
      </c>
    </row>
    <row r="94" spans="12:16" x14ac:dyDescent="0.25">
      <c r="L94">
        <v>18</v>
      </c>
      <c r="M94" t="s">
        <v>180</v>
      </c>
      <c r="N94">
        <v>1875</v>
      </c>
      <c r="P94" t="str" cm="1">
        <f t="array" ref="P94">_xlfn.XLOOKUP(1, (Regioner[Regionnr] = Kommuner[[#This Row],[Regionnr]]) * (Regioner[Fylke] = Kommuner[[#This Row],[Fylke]]), Regioner[Regionsnavn], "")</f>
        <v/>
      </c>
    </row>
    <row r="95" spans="12:16" x14ac:dyDescent="0.25">
      <c r="L95">
        <v>31</v>
      </c>
      <c r="M95" t="s">
        <v>181</v>
      </c>
      <c r="N95">
        <v>3101</v>
      </c>
      <c r="P95" t="str" cm="1">
        <f t="array" ref="P95">_xlfn.XLOOKUP(1, (Regioner[Regionnr] = Kommuner[[#This Row],[Regionnr]]) * (Regioner[Fylke] = Kommuner[[#This Row],[Fylke]]), Regioner[Regionsnavn], "")</f>
        <v/>
      </c>
    </row>
    <row r="96" spans="12:16" x14ac:dyDescent="0.25">
      <c r="L96">
        <v>31</v>
      </c>
      <c r="M96" t="s">
        <v>182</v>
      </c>
      <c r="N96">
        <v>3103</v>
      </c>
      <c r="P96" t="str" cm="1">
        <f t="array" ref="P96">_xlfn.XLOOKUP(1, (Regioner[Regionnr] = Kommuner[[#This Row],[Regionnr]]) * (Regioner[Fylke] = Kommuner[[#This Row],[Fylke]]), Regioner[Regionsnavn], "")</f>
        <v/>
      </c>
    </row>
    <row r="97" spans="12:16" x14ac:dyDescent="0.25">
      <c r="L97">
        <v>31</v>
      </c>
      <c r="M97" t="s">
        <v>183</v>
      </c>
      <c r="N97">
        <v>3105</v>
      </c>
      <c r="P97" t="str" cm="1">
        <f t="array" ref="P97">_xlfn.XLOOKUP(1, (Regioner[Regionnr] = Kommuner[[#This Row],[Regionnr]]) * (Regioner[Fylke] = Kommuner[[#This Row],[Fylke]]), Regioner[Regionsnavn], "")</f>
        <v/>
      </c>
    </row>
    <row r="98" spans="12:16" x14ac:dyDescent="0.25">
      <c r="L98">
        <v>31</v>
      </c>
      <c r="M98" t="s">
        <v>184</v>
      </c>
      <c r="N98">
        <v>3107</v>
      </c>
      <c r="P98" t="str" cm="1">
        <f t="array" ref="P98">_xlfn.XLOOKUP(1, (Regioner[Regionnr] = Kommuner[[#This Row],[Regionnr]]) * (Regioner[Fylke] = Kommuner[[#This Row],[Fylke]]), Regioner[Regionsnavn], "")</f>
        <v/>
      </c>
    </row>
    <row r="99" spans="12:16" x14ac:dyDescent="0.25">
      <c r="L99">
        <v>31</v>
      </c>
      <c r="M99" t="s">
        <v>185</v>
      </c>
      <c r="N99">
        <v>3110</v>
      </c>
      <c r="P99" t="str" cm="1">
        <f t="array" ref="P99">_xlfn.XLOOKUP(1, (Regioner[Regionnr] = Kommuner[[#This Row],[Regionnr]]) * (Regioner[Fylke] = Kommuner[[#This Row],[Fylke]]), Regioner[Regionsnavn], "")</f>
        <v/>
      </c>
    </row>
    <row r="100" spans="12:16" x14ac:dyDescent="0.25">
      <c r="L100">
        <v>31</v>
      </c>
      <c r="M100" t="s">
        <v>186</v>
      </c>
      <c r="N100">
        <v>3112</v>
      </c>
      <c r="P100" t="str" cm="1">
        <f t="array" ref="P100">_xlfn.XLOOKUP(1, (Regioner[Regionnr] = Kommuner[[#This Row],[Regionnr]]) * (Regioner[Fylke] = Kommuner[[#This Row],[Fylke]]), Regioner[Regionsnavn], "")</f>
        <v/>
      </c>
    </row>
    <row r="101" spans="12:16" x14ac:dyDescent="0.25">
      <c r="L101">
        <v>31</v>
      </c>
      <c r="M101" t="s">
        <v>187</v>
      </c>
      <c r="N101">
        <v>3114</v>
      </c>
      <c r="P101" t="str" cm="1">
        <f t="array" ref="P101">_xlfn.XLOOKUP(1, (Regioner[Regionnr] = Kommuner[[#This Row],[Regionnr]]) * (Regioner[Fylke] = Kommuner[[#This Row],[Fylke]]), Regioner[Regionsnavn], "")</f>
        <v/>
      </c>
    </row>
    <row r="102" spans="12:16" x14ac:dyDescent="0.25">
      <c r="L102">
        <v>31</v>
      </c>
      <c r="M102" t="s">
        <v>188</v>
      </c>
      <c r="N102">
        <v>3116</v>
      </c>
      <c r="P102" t="str" cm="1">
        <f t="array" ref="P102">_xlfn.XLOOKUP(1, (Regioner[Regionnr] = Kommuner[[#This Row],[Regionnr]]) * (Regioner[Fylke] = Kommuner[[#This Row],[Fylke]]), Regioner[Regionsnavn], "")</f>
        <v/>
      </c>
    </row>
    <row r="103" spans="12:16" x14ac:dyDescent="0.25">
      <c r="L103">
        <v>31</v>
      </c>
      <c r="M103" t="s">
        <v>189</v>
      </c>
      <c r="N103">
        <v>3118</v>
      </c>
      <c r="P103" t="str" cm="1">
        <f t="array" ref="P103">_xlfn.XLOOKUP(1, (Regioner[Regionnr] = Kommuner[[#This Row],[Regionnr]]) * (Regioner[Fylke] = Kommuner[[#This Row],[Fylke]]), Regioner[Regionsnavn], "")</f>
        <v/>
      </c>
    </row>
    <row r="104" spans="12:16" x14ac:dyDescent="0.25">
      <c r="L104">
        <v>31</v>
      </c>
      <c r="M104" t="s">
        <v>190</v>
      </c>
      <c r="N104">
        <v>3120</v>
      </c>
      <c r="P104" t="str" cm="1">
        <f t="array" ref="P104">_xlfn.XLOOKUP(1, (Regioner[Regionnr] = Kommuner[[#This Row],[Regionnr]]) * (Regioner[Fylke] = Kommuner[[#This Row],[Fylke]]), Regioner[Regionsnavn], "")</f>
        <v/>
      </c>
    </row>
    <row r="105" spans="12:16" x14ac:dyDescent="0.25">
      <c r="L105">
        <v>31</v>
      </c>
      <c r="M105" t="s">
        <v>191</v>
      </c>
      <c r="N105">
        <v>3122</v>
      </c>
      <c r="P105" t="str" cm="1">
        <f t="array" ref="P105">_xlfn.XLOOKUP(1, (Regioner[Regionnr] = Kommuner[[#This Row],[Regionnr]]) * (Regioner[Fylke] = Kommuner[[#This Row],[Fylke]]), Regioner[Regionsnavn], "")</f>
        <v/>
      </c>
    </row>
    <row r="106" spans="12:16" x14ac:dyDescent="0.25">
      <c r="L106">
        <v>31</v>
      </c>
      <c r="M106" t="s">
        <v>192</v>
      </c>
      <c r="N106">
        <v>3124</v>
      </c>
      <c r="P106" t="str" cm="1">
        <f t="array" ref="P106">_xlfn.XLOOKUP(1, (Regioner[Regionnr] = Kommuner[[#This Row],[Regionnr]]) * (Regioner[Fylke] = Kommuner[[#This Row],[Fylke]]), Regioner[Regionsnavn], "")</f>
        <v/>
      </c>
    </row>
    <row r="107" spans="12:16" x14ac:dyDescent="0.25">
      <c r="L107">
        <v>32</v>
      </c>
      <c r="M107" t="s">
        <v>193</v>
      </c>
      <c r="N107">
        <v>3201</v>
      </c>
      <c r="P107" t="str" cm="1">
        <f t="array" ref="P107">_xlfn.XLOOKUP(1, (Regioner[Regionnr] = Kommuner[[#This Row],[Regionnr]]) * (Regioner[Fylke] = Kommuner[[#This Row],[Fylke]]), Regioner[Regionsnavn], "")</f>
        <v/>
      </c>
    </row>
    <row r="108" spans="12:16" x14ac:dyDescent="0.25">
      <c r="L108">
        <v>32</v>
      </c>
      <c r="M108" t="s">
        <v>194</v>
      </c>
      <c r="N108">
        <v>3203</v>
      </c>
      <c r="P108" t="str" cm="1">
        <f t="array" ref="P108">_xlfn.XLOOKUP(1, (Regioner[Regionnr] = Kommuner[[#This Row],[Regionnr]]) * (Regioner[Fylke] = Kommuner[[#This Row],[Fylke]]), Regioner[Regionsnavn], "")</f>
        <v/>
      </c>
    </row>
    <row r="109" spans="12:16" x14ac:dyDescent="0.25">
      <c r="L109">
        <v>32</v>
      </c>
      <c r="M109" t="s">
        <v>195</v>
      </c>
      <c r="N109">
        <v>3205</v>
      </c>
      <c r="P109" t="str" cm="1">
        <f t="array" ref="P109">_xlfn.XLOOKUP(1, (Regioner[Regionnr] = Kommuner[[#This Row],[Regionnr]]) * (Regioner[Fylke] = Kommuner[[#This Row],[Fylke]]), Regioner[Regionsnavn], "")</f>
        <v/>
      </c>
    </row>
    <row r="110" spans="12:16" x14ac:dyDescent="0.25">
      <c r="L110">
        <v>32</v>
      </c>
      <c r="M110" t="s">
        <v>196</v>
      </c>
      <c r="N110">
        <v>3207</v>
      </c>
      <c r="P110" t="str" cm="1">
        <f t="array" ref="P110">_xlfn.XLOOKUP(1, (Regioner[Regionnr] = Kommuner[[#This Row],[Regionnr]]) * (Regioner[Fylke] = Kommuner[[#This Row],[Fylke]]), Regioner[Regionsnavn], "")</f>
        <v/>
      </c>
    </row>
    <row r="111" spans="12:16" x14ac:dyDescent="0.25">
      <c r="L111">
        <v>32</v>
      </c>
      <c r="M111" t="s">
        <v>197</v>
      </c>
      <c r="N111">
        <v>3209</v>
      </c>
      <c r="P111" t="str" cm="1">
        <f t="array" ref="P111">_xlfn.XLOOKUP(1, (Regioner[Regionnr] = Kommuner[[#This Row],[Regionnr]]) * (Regioner[Fylke] = Kommuner[[#This Row],[Fylke]]), Regioner[Regionsnavn], "")</f>
        <v/>
      </c>
    </row>
    <row r="112" spans="12:16" x14ac:dyDescent="0.25">
      <c r="L112">
        <v>32</v>
      </c>
      <c r="M112" t="s">
        <v>198</v>
      </c>
      <c r="N112">
        <v>3212</v>
      </c>
      <c r="P112" t="str" cm="1">
        <f t="array" ref="P112">_xlfn.XLOOKUP(1, (Regioner[Regionnr] = Kommuner[[#This Row],[Regionnr]]) * (Regioner[Fylke] = Kommuner[[#This Row],[Fylke]]), Regioner[Regionsnavn], "")</f>
        <v/>
      </c>
    </row>
    <row r="113" spans="12:16" x14ac:dyDescent="0.25">
      <c r="L113">
        <v>32</v>
      </c>
      <c r="M113" t="s">
        <v>199</v>
      </c>
      <c r="N113">
        <v>3214</v>
      </c>
      <c r="P113" t="str" cm="1">
        <f t="array" ref="P113">_xlfn.XLOOKUP(1, (Regioner[Regionnr] = Kommuner[[#This Row],[Regionnr]]) * (Regioner[Fylke] = Kommuner[[#This Row],[Fylke]]), Regioner[Regionsnavn], "")</f>
        <v/>
      </c>
    </row>
    <row r="114" spans="12:16" x14ac:dyDescent="0.25">
      <c r="L114">
        <v>32</v>
      </c>
      <c r="M114" t="s">
        <v>200</v>
      </c>
      <c r="N114">
        <v>3216</v>
      </c>
      <c r="P114" t="str" cm="1">
        <f t="array" ref="P114">_xlfn.XLOOKUP(1, (Regioner[Regionnr] = Kommuner[[#This Row],[Regionnr]]) * (Regioner[Fylke] = Kommuner[[#This Row],[Fylke]]), Regioner[Regionsnavn], "")</f>
        <v/>
      </c>
    </row>
    <row r="115" spans="12:16" x14ac:dyDescent="0.25">
      <c r="L115">
        <v>32</v>
      </c>
      <c r="M115" t="s">
        <v>201</v>
      </c>
      <c r="N115">
        <v>3218</v>
      </c>
      <c r="P115" t="str" cm="1">
        <f t="array" ref="P115">_xlfn.XLOOKUP(1, (Regioner[Regionnr] = Kommuner[[#This Row],[Regionnr]]) * (Regioner[Fylke] = Kommuner[[#This Row],[Fylke]]), Regioner[Regionsnavn], "")</f>
        <v/>
      </c>
    </row>
    <row r="116" spans="12:16" x14ac:dyDescent="0.25">
      <c r="L116">
        <v>32</v>
      </c>
      <c r="M116" t="s">
        <v>202</v>
      </c>
      <c r="N116">
        <v>3220</v>
      </c>
      <c r="P116" t="str" cm="1">
        <f t="array" ref="P116">_xlfn.XLOOKUP(1, (Regioner[Regionnr] = Kommuner[[#This Row],[Regionnr]]) * (Regioner[Fylke] = Kommuner[[#This Row],[Fylke]]), Regioner[Regionsnavn], "")</f>
        <v/>
      </c>
    </row>
    <row r="117" spans="12:16" x14ac:dyDescent="0.25">
      <c r="L117">
        <v>32</v>
      </c>
      <c r="M117" t="s">
        <v>203</v>
      </c>
      <c r="N117">
        <v>3222</v>
      </c>
      <c r="P117" t="str" cm="1">
        <f t="array" ref="P117">_xlfn.XLOOKUP(1, (Regioner[Regionnr] = Kommuner[[#This Row],[Regionnr]]) * (Regioner[Fylke] = Kommuner[[#This Row],[Fylke]]), Regioner[Regionsnavn], "")</f>
        <v/>
      </c>
    </row>
    <row r="118" spans="12:16" x14ac:dyDescent="0.25">
      <c r="L118">
        <v>32</v>
      </c>
      <c r="M118" t="s">
        <v>204</v>
      </c>
      <c r="N118">
        <v>3224</v>
      </c>
      <c r="P118" t="str" cm="1">
        <f t="array" ref="P118">_xlfn.XLOOKUP(1, (Regioner[Regionnr] = Kommuner[[#This Row],[Regionnr]]) * (Regioner[Fylke] = Kommuner[[#This Row],[Fylke]]), Regioner[Regionsnavn], "")</f>
        <v/>
      </c>
    </row>
    <row r="119" spans="12:16" x14ac:dyDescent="0.25">
      <c r="L119">
        <v>32</v>
      </c>
      <c r="M119" t="s">
        <v>205</v>
      </c>
      <c r="N119">
        <v>3226</v>
      </c>
      <c r="P119" t="str" cm="1">
        <f t="array" ref="P119">_xlfn.XLOOKUP(1, (Regioner[Regionnr] = Kommuner[[#This Row],[Regionnr]]) * (Regioner[Fylke] = Kommuner[[#This Row],[Fylke]]), Regioner[Regionsnavn], "")</f>
        <v/>
      </c>
    </row>
    <row r="120" spans="12:16" x14ac:dyDescent="0.25">
      <c r="L120">
        <v>32</v>
      </c>
      <c r="M120" t="s">
        <v>206</v>
      </c>
      <c r="N120">
        <v>3228</v>
      </c>
      <c r="P120" t="str" cm="1">
        <f t="array" ref="P120">_xlfn.XLOOKUP(1, (Regioner[Regionnr] = Kommuner[[#This Row],[Regionnr]]) * (Regioner[Fylke] = Kommuner[[#This Row],[Fylke]]), Regioner[Regionsnavn], "")</f>
        <v/>
      </c>
    </row>
    <row r="121" spans="12:16" x14ac:dyDescent="0.25">
      <c r="L121">
        <v>32</v>
      </c>
      <c r="M121" t="s">
        <v>207</v>
      </c>
      <c r="N121">
        <v>3230</v>
      </c>
      <c r="P121" t="str" cm="1">
        <f t="array" ref="P121">_xlfn.XLOOKUP(1, (Regioner[Regionnr] = Kommuner[[#This Row],[Regionnr]]) * (Regioner[Fylke] = Kommuner[[#This Row],[Fylke]]), Regioner[Regionsnavn], "")</f>
        <v/>
      </c>
    </row>
    <row r="122" spans="12:16" x14ac:dyDescent="0.25">
      <c r="L122">
        <v>32</v>
      </c>
      <c r="M122" t="s">
        <v>208</v>
      </c>
      <c r="N122">
        <v>3232</v>
      </c>
      <c r="P122" t="str" cm="1">
        <f t="array" ref="P122">_xlfn.XLOOKUP(1, (Regioner[Regionnr] = Kommuner[[#This Row],[Regionnr]]) * (Regioner[Fylke] = Kommuner[[#This Row],[Fylke]]), Regioner[Regionsnavn], "")</f>
        <v/>
      </c>
    </row>
    <row r="123" spans="12:16" x14ac:dyDescent="0.25">
      <c r="L123">
        <v>32</v>
      </c>
      <c r="M123" t="s">
        <v>209</v>
      </c>
      <c r="N123">
        <v>3234</v>
      </c>
      <c r="P123" t="str" cm="1">
        <f t="array" ref="P123">_xlfn.XLOOKUP(1, (Regioner[Regionnr] = Kommuner[[#This Row],[Regionnr]]) * (Regioner[Fylke] = Kommuner[[#This Row],[Fylke]]), Regioner[Regionsnavn], "")</f>
        <v/>
      </c>
    </row>
    <row r="124" spans="12:16" x14ac:dyDescent="0.25">
      <c r="L124">
        <v>32</v>
      </c>
      <c r="M124" t="s">
        <v>210</v>
      </c>
      <c r="N124">
        <v>3236</v>
      </c>
      <c r="P124" t="str" cm="1">
        <f t="array" ref="P124">_xlfn.XLOOKUP(1, (Regioner[Regionnr] = Kommuner[[#This Row],[Regionnr]]) * (Regioner[Fylke] = Kommuner[[#This Row],[Fylke]]), Regioner[Regionsnavn], "")</f>
        <v/>
      </c>
    </row>
    <row r="125" spans="12:16" x14ac:dyDescent="0.25">
      <c r="L125">
        <v>32</v>
      </c>
      <c r="M125" t="s">
        <v>211</v>
      </c>
      <c r="N125">
        <v>3238</v>
      </c>
      <c r="P125" t="str" cm="1">
        <f t="array" ref="P125">_xlfn.XLOOKUP(1, (Regioner[Regionnr] = Kommuner[[#This Row],[Regionnr]]) * (Regioner[Fylke] = Kommuner[[#This Row],[Fylke]]), Regioner[Regionsnavn], "")</f>
        <v/>
      </c>
    </row>
    <row r="126" spans="12:16" x14ac:dyDescent="0.25">
      <c r="L126">
        <v>32</v>
      </c>
      <c r="M126" t="s">
        <v>212</v>
      </c>
      <c r="N126">
        <v>3240</v>
      </c>
      <c r="P126" t="str" cm="1">
        <f t="array" ref="P126">_xlfn.XLOOKUP(1, (Regioner[Regionnr] = Kommuner[[#This Row],[Regionnr]]) * (Regioner[Fylke] = Kommuner[[#This Row],[Fylke]]), Regioner[Regionsnavn], "")</f>
        <v/>
      </c>
    </row>
    <row r="127" spans="12:16" x14ac:dyDescent="0.25">
      <c r="L127">
        <v>32</v>
      </c>
      <c r="M127" t="s">
        <v>213</v>
      </c>
      <c r="N127">
        <v>3242</v>
      </c>
      <c r="P127" t="str" cm="1">
        <f t="array" ref="P127">_xlfn.XLOOKUP(1, (Regioner[Regionnr] = Kommuner[[#This Row],[Regionnr]]) * (Regioner[Fylke] = Kommuner[[#This Row],[Fylke]]), Regioner[Regionsnavn], "")</f>
        <v/>
      </c>
    </row>
    <row r="128" spans="12:16" x14ac:dyDescent="0.25">
      <c r="L128">
        <v>33</v>
      </c>
      <c r="M128" t="s">
        <v>214</v>
      </c>
      <c r="N128">
        <v>3301</v>
      </c>
      <c r="P128" t="str" cm="1">
        <f t="array" ref="P128">_xlfn.XLOOKUP(1, (Regioner[Regionnr] = Kommuner[[#This Row],[Regionnr]]) * (Regioner[Fylke] = Kommuner[[#This Row],[Fylke]]), Regioner[Regionsnavn], "")</f>
        <v/>
      </c>
    </row>
    <row r="129" spans="12:16" x14ac:dyDescent="0.25">
      <c r="L129">
        <v>33</v>
      </c>
      <c r="M129" t="s">
        <v>215</v>
      </c>
      <c r="N129">
        <v>3303</v>
      </c>
      <c r="P129" t="str" cm="1">
        <f t="array" ref="P129">_xlfn.XLOOKUP(1, (Regioner[Regionnr] = Kommuner[[#This Row],[Regionnr]]) * (Regioner[Fylke] = Kommuner[[#This Row],[Fylke]]), Regioner[Regionsnavn], "")</f>
        <v/>
      </c>
    </row>
    <row r="130" spans="12:16" x14ac:dyDescent="0.25">
      <c r="L130">
        <v>33</v>
      </c>
      <c r="M130" t="s">
        <v>216</v>
      </c>
      <c r="N130">
        <v>3305</v>
      </c>
      <c r="P130" t="str" cm="1">
        <f t="array" ref="P130">_xlfn.XLOOKUP(1, (Regioner[Regionnr] = Kommuner[[#This Row],[Regionnr]]) * (Regioner[Fylke] = Kommuner[[#This Row],[Fylke]]), Regioner[Regionsnavn], "")</f>
        <v/>
      </c>
    </row>
    <row r="131" spans="12:16" x14ac:dyDescent="0.25">
      <c r="L131">
        <v>33</v>
      </c>
      <c r="M131" t="s">
        <v>217</v>
      </c>
      <c r="N131">
        <v>3310</v>
      </c>
      <c r="P131" t="str" cm="1">
        <f t="array" ref="P131">_xlfn.XLOOKUP(1, (Regioner[Regionnr] = Kommuner[[#This Row],[Regionnr]]) * (Regioner[Fylke] = Kommuner[[#This Row],[Fylke]]), Regioner[Regionsnavn], "")</f>
        <v/>
      </c>
    </row>
    <row r="132" spans="12:16" x14ac:dyDescent="0.25">
      <c r="L132">
        <v>33</v>
      </c>
      <c r="M132" t="s">
        <v>218</v>
      </c>
      <c r="N132">
        <v>3312</v>
      </c>
      <c r="P132" t="str" cm="1">
        <f t="array" ref="P132">_xlfn.XLOOKUP(1, (Regioner[Regionnr] = Kommuner[[#This Row],[Regionnr]]) * (Regioner[Fylke] = Kommuner[[#This Row],[Fylke]]), Regioner[Regionsnavn], "")</f>
        <v/>
      </c>
    </row>
    <row r="133" spans="12:16" x14ac:dyDescent="0.25">
      <c r="L133">
        <v>33</v>
      </c>
      <c r="M133" t="s">
        <v>219</v>
      </c>
      <c r="N133">
        <v>3314</v>
      </c>
      <c r="P133" t="str" cm="1">
        <f t="array" ref="P133">_xlfn.XLOOKUP(1, (Regioner[Regionnr] = Kommuner[[#This Row],[Regionnr]]) * (Regioner[Fylke] = Kommuner[[#This Row],[Fylke]]), Regioner[Regionsnavn], "")</f>
        <v/>
      </c>
    </row>
    <row r="134" spans="12:16" x14ac:dyDescent="0.25">
      <c r="L134">
        <v>33</v>
      </c>
      <c r="M134" t="s">
        <v>220</v>
      </c>
      <c r="N134">
        <v>3316</v>
      </c>
      <c r="P134" t="str" cm="1">
        <f t="array" ref="P134">_xlfn.XLOOKUP(1, (Regioner[Regionnr] = Kommuner[[#This Row],[Regionnr]]) * (Regioner[Fylke] = Kommuner[[#This Row],[Fylke]]), Regioner[Regionsnavn], "")</f>
        <v/>
      </c>
    </row>
    <row r="135" spans="12:16" x14ac:dyDescent="0.25">
      <c r="L135">
        <v>33</v>
      </c>
      <c r="M135" t="s">
        <v>221</v>
      </c>
      <c r="N135">
        <v>3318</v>
      </c>
      <c r="P135" t="str" cm="1">
        <f t="array" ref="P135">_xlfn.XLOOKUP(1, (Regioner[Regionnr] = Kommuner[[#This Row],[Regionnr]]) * (Regioner[Fylke] = Kommuner[[#This Row],[Fylke]]), Regioner[Regionsnavn], "")</f>
        <v/>
      </c>
    </row>
    <row r="136" spans="12:16" x14ac:dyDescent="0.25">
      <c r="L136">
        <v>33</v>
      </c>
      <c r="M136" t="s">
        <v>222</v>
      </c>
      <c r="N136">
        <v>3320</v>
      </c>
      <c r="P136" t="str" cm="1">
        <f t="array" ref="P136">_xlfn.XLOOKUP(1, (Regioner[Regionnr] = Kommuner[[#This Row],[Regionnr]]) * (Regioner[Fylke] = Kommuner[[#This Row],[Fylke]]), Regioner[Regionsnavn], "")</f>
        <v/>
      </c>
    </row>
    <row r="137" spans="12:16" x14ac:dyDescent="0.25">
      <c r="L137">
        <v>33</v>
      </c>
      <c r="M137" t="s">
        <v>223</v>
      </c>
      <c r="N137">
        <v>3322</v>
      </c>
      <c r="P137" t="str" cm="1">
        <f t="array" ref="P137">_xlfn.XLOOKUP(1, (Regioner[Regionnr] = Kommuner[[#This Row],[Regionnr]]) * (Regioner[Fylke] = Kommuner[[#This Row],[Fylke]]), Regioner[Regionsnavn], "")</f>
        <v/>
      </c>
    </row>
    <row r="138" spans="12:16" x14ac:dyDescent="0.25">
      <c r="L138">
        <v>33</v>
      </c>
      <c r="M138" t="s">
        <v>224</v>
      </c>
      <c r="N138">
        <v>3324</v>
      </c>
      <c r="P138" t="str" cm="1">
        <f t="array" ref="P138">_xlfn.XLOOKUP(1, (Regioner[Regionnr] = Kommuner[[#This Row],[Regionnr]]) * (Regioner[Fylke] = Kommuner[[#This Row],[Fylke]]), Regioner[Regionsnavn], "")</f>
        <v/>
      </c>
    </row>
    <row r="139" spans="12:16" x14ac:dyDescent="0.25">
      <c r="L139">
        <v>33</v>
      </c>
      <c r="M139" t="s">
        <v>225</v>
      </c>
      <c r="N139">
        <v>3326</v>
      </c>
      <c r="P139" t="str" cm="1">
        <f t="array" ref="P139">_xlfn.XLOOKUP(1, (Regioner[Regionnr] = Kommuner[[#This Row],[Regionnr]]) * (Regioner[Fylke] = Kommuner[[#This Row],[Fylke]]), Regioner[Regionsnavn], "")</f>
        <v/>
      </c>
    </row>
    <row r="140" spans="12:16" x14ac:dyDescent="0.25">
      <c r="L140">
        <v>33</v>
      </c>
      <c r="M140" t="s">
        <v>226</v>
      </c>
      <c r="N140">
        <v>3328</v>
      </c>
      <c r="P140" t="str" cm="1">
        <f t="array" ref="P140">_xlfn.XLOOKUP(1, (Regioner[Regionnr] = Kommuner[[#This Row],[Regionnr]]) * (Regioner[Fylke] = Kommuner[[#This Row],[Fylke]]), Regioner[Regionsnavn], "")</f>
        <v/>
      </c>
    </row>
    <row r="141" spans="12:16" x14ac:dyDescent="0.25">
      <c r="L141">
        <v>33</v>
      </c>
      <c r="M141" t="s">
        <v>227</v>
      </c>
      <c r="N141">
        <v>3330</v>
      </c>
      <c r="P141" t="str" cm="1">
        <f t="array" ref="P141">_xlfn.XLOOKUP(1, (Regioner[Regionnr] = Kommuner[[#This Row],[Regionnr]]) * (Regioner[Fylke] = Kommuner[[#This Row],[Fylke]]), Regioner[Regionsnavn], "")</f>
        <v/>
      </c>
    </row>
    <row r="142" spans="12:16" x14ac:dyDescent="0.25">
      <c r="L142">
        <v>33</v>
      </c>
      <c r="M142" t="s">
        <v>228</v>
      </c>
      <c r="N142">
        <v>3332</v>
      </c>
      <c r="P142" t="str" cm="1">
        <f t="array" ref="P142">_xlfn.XLOOKUP(1, (Regioner[Regionnr] = Kommuner[[#This Row],[Regionnr]]) * (Regioner[Fylke] = Kommuner[[#This Row],[Fylke]]), Regioner[Regionsnavn], "")</f>
        <v/>
      </c>
    </row>
    <row r="143" spans="12:16" x14ac:dyDescent="0.25">
      <c r="L143">
        <v>33</v>
      </c>
      <c r="M143" t="s">
        <v>229</v>
      </c>
      <c r="N143">
        <v>3334</v>
      </c>
      <c r="P143" t="str" cm="1">
        <f t="array" ref="P143">_xlfn.XLOOKUP(1, (Regioner[Regionnr] = Kommuner[[#This Row],[Regionnr]]) * (Regioner[Fylke] = Kommuner[[#This Row],[Fylke]]), Regioner[Regionsnavn], "")</f>
        <v/>
      </c>
    </row>
    <row r="144" spans="12:16" x14ac:dyDescent="0.25">
      <c r="L144">
        <v>33</v>
      </c>
      <c r="M144" t="s">
        <v>230</v>
      </c>
      <c r="N144">
        <v>3336</v>
      </c>
      <c r="P144" t="str" cm="1">
        <f t="array" ref="P144">_xlfn.XLOOKUP(1, (Regioner[Regionnr] = Kommuner[[#This Row],[Regionnr]]) * (Regioner[Fylke] = Kommuner[[#This Row],[Fylke]]), Regioner[Regionsnavn], "")</f>
        <v/>
      </c>
    </row>
    <row r="145" spans="12:16" x14ac:dyDescent="0.25">
      <c r="L145">
        <v>33</v>
      </c>
      <c r="M145" t="s">
        <v>231</v>
      </c>
      <c r="N145">
        <v>3338</v>
      </c>
      <c r="P145" t="str" cm="1">
        <f t="array" ref="P145">_xlfn.XLOOKUP(1, (Regioner[Regionnr] = Kommuner[[#This Row],[Regionnr]]) * (Regioner[Fylke] = Kommuner[[#This Row],[Fylke]]), Regioner[Regionsnavn], "")</f>
        <v/>
      </c>
    </row>
    <row r="146" spans="12:16" x14ac:dyDescent="0.25">
      <c r="L146">
        <v>34</v>
      </c>
      <c r="M146" t="s">
        <v>232</v>
      </c>
      <c r="N146">
        <v>3401</v>
      </c>
      <c r="O146">
        <v>9</v>
      </c>
      <c r="P146" t="str" cm="1">
        <f t="array" ref="P146">_xlfn.XLOOKUP(1, (Regioner[Regionnr] = Kommuner[[#This Row],[Regionnr]]) * (Regioner[Fylke] = Kommuner[[#This Row],[Fylke]]), Regioner[Regionsnavn], "")</f>
        <v>S-Hedmark</v>
      </c>
    </row>
    <row r="147" spans="12:16" x14ac:dyDescent="0.25">
      <c r="L147">
        <v>34</v>
      </c>
      <c r="M147" t="s">
        <v>233</v>
      </c>
      <c r="N147">
        <v>3403</v>
      </c>
      <c r="O147">
        <v>4</v>
      </c>
      <c r="P147" t="str" cm="1">
        <f t="array" ref="P147">_xlfn.XLOOKUP(1, (Regioner[Regionnr] = Kommuner[[#This Row],[Regionnr]]) * (Regioner[Fylke] = Kommuner[[#This Row],[Fylke]]), Regioner[Regionsnavn], "")</f>
        <v>Hedmarken</v>
      </c>
    </row>
    <row r="148" spans="12:16" x14ac:dyDescent="0.25">
      <c r="L148">
        <v>34</v>
      </c>
      <c r="M148" t="s">
        <v>234</v>
      </c>
      <c r="N148">
        <v>3405</v>
      </c>
      <c r="O148">
        <v>5</v>
      </c>
      <c r="P148" t="str" cm="1">
        <f t="array" ref="P148">_xlfn.XLOOKUP(1, (Regioner[Regionnr] = Kommuner[[#This Row],[Regionnr]]) * (Regioner[Fylke] = Kommuner[[#This Row],[Fylke]]), Regioner[Regionsnavn], "")</f>
        <v>Lillehammerreg</v>
      </c>
    </row>
    <row r="149" spans="12:16" x14ac:dyDescent="0.25">
      <c r="L149">
        <v>34</v>
      </c>
      <c r="M149" t="s">
        <v>235</v>
      </c>
      <c r="N149">
        <v>3407</v>
      </c>
      <c r="O149">
        <v>2</v>
      </c>
      <c r="P149" t="str" cm="1">
        <f t="array" ref="P149">_xlfn.XLOOKUP(1, (Regioner[Regionnr] = Kommuner[[#This Row],[Regionnr]]) * (Regioner[Fylke] = Kommuner[[#This Row],[Fylke]]), Regioner[Regionsnavn], "")</f>
        <v>Gjøvikreg</v>
      </c>
    </row>
    <row r="150" spans="12:16" x14ac:dyDescent="0.25">
      <c r="L150">
        <v>34</v>
      </c>
      <c r="M150" t="s">
        <v>236</v>
      </c>
      <c r="N150">
        <v>3411</v>
      </c>
      <c r="O150">
        <v>4</v>
      </c>
      <c r="P150" t="str" cm="1">
        <f t="array" ref="P150">_xlfn.XLOOKUP(1, (Regioner[Regionnr] = Kommuner[[#This Row],[Regionnr]]) * (Regioner[Fylke] = Kommuner[[#This Row],[Fylke]]), Regioner[Regionsnavn], "")</f>
        <v>Hedmarken</v>
      </c>
    </row>
    <row r="151" spans="12:16" x14ac:dyDescent="0.25">
      <c r="L151">
        <v>34</v>
      </c>
      <c r="M151" t="s">
        <v>237</v>
      </c>
      <c r="N151">
        <v>3412</v>
      </c>
      <c r="O151">
        <v>4</v>
      </c>
      <c r="P151" t="str" cm="1">
        <f t="array" ref="P151">_xlfn.XLOOKUP(1, (Regioner[Regionnr] = Kommuner[[#This Row],[Regionnr]]) * (Regioner[Fylke] = Kommuner[[#This Row],[Fylke]]), Regioner[Regionsnavn], "")</f>
        <v>Hedmarken</v>
      </c>
    </row>
    <row r="152" spans="12:16" x14ac:dyDescent="0.25">
      <c r="L152">
        <v>34</v>
      </c>
      <c r="M152" t="s">
        <v>238</v>
      </c>
      <c r="N152">
        <v>3413</v>
      </c>
      <c r="O152">
        <v>4</v>
      </c>
      <c r="P152" t="str" cm="1">
        <f t="array" ref="P152">_xlfn.XLOOKUP(1, (Regioner[Regionnr] = Kommuner[[#This Row],[Regionnr]]) * (Regioner[Fylke] = Kommuner[[#This Row],[Fylke]]), Regioner[Regionsnavn], "")</f>
        <v>Hedmarken</v>
      </c>
    </row>
    <row r="153" spans="12:16" x14ac:dyDescent="0.25">
      <c r="L153">
        <v>34</v>
      </c>
      <c r="M153" t="s">
        <v>239</v>
      </c>
      <c r="N153">
        <v>3414</v>
      </c>
      <c r="O153">
        <v>9</v>
      </c>
      <c r="P153" t="str" cm="1">
        <f t="array" ref="P153">_xlfn.XLOOKUP(1, (Regioner[Regionnr] = Kommuner[[#This Row],[Regionnr]]) * (Regioner[Fylke] = Kommuner[[#This Row],[Fylke]]), Regioner[Regionsnavn], "")</f>
        <v>S-Hedmark</v>
      </c>
    </row>
    <row r="154" spans="12:16" x14ac:dyDescent="0.25">
      <c r="L154">
        <v>34</v>
      </c>
      <c r="M154" t="s">
        <v>240</v>
      </c>
      <c r="N154">
        <v>3415</v>
      </c>
      <c r="O154">
        <v>9</v>
      </c>
      <c r="P154" t="str" cm="1">
        <f t="array" ref="P154">_xlfn.XLOOKUP(1, (Regioner[Regionnr] = Kommuner[[#This Row],[Regionnr]]) * (Regioner[Fylke] = Kommuner[[#This Row],[Fylke]]), Regioner[Regionsnavn], "")</f>
        <v>S-Hedmark</v>
      </c>
    </row>
    <row r="155" spans="12:16" x14ac:dyDescent="0.25">
      <c r="L155">
        <v>34</v>
      </c>
      <c r="M155" t="s">
        <v>241</v>
      </c>
      <c r="N155">
        <v>3416</v>
      </c>
      <c r="O155">
        <v>9</v>
      </c>
      <c r="P155" t="str" cm="1">
        <f t="array" ref="P155">_xlfn.XLOOKUP(1, (Regioner[Regionnr] = Kommuner[[#This Row],[Regionnr]]) * (Regioner[Fylke] = Kommuner[[#This Row],[Fylke]]), Regioner[Regionsnavn], "")</f>
        <v>S-Hedmark</v>
      </c>
    </row>
    <row r="156" spans="12:16" x14ac:dyDescent="0.25">
      <c r="L156">
        <v>34</v>
      </c>
      <c r="M156" t="s">
        <v>242</v>
      </c>
      <c r="N156">
        <v>3417</v>
      </c>
      <c r="O156">
        <v>9</v>
      </c>
      <c r="P156" t="str" cm="1">
        <f t="array" ref="P156">_xlfn.XLOOKUP(1, (Regioner[Regionnr] = Kommuner[[#This Row],[Regionnr]]) * (Regioner[Fylke] = Kommuner[[#This Row],[Fylke]]), Regioner[Regionsnavn], "")</f>
        <v>S-Hedmark</v>
      </c>
    </row>
    <row r="157" spans="12:16" x14ac:dyDescent="0.25">
      <c r="L157">
        <v>34</v>
      </c>
      <c r="M157" t="s">
        <v>243</v>
      </c>
      <c r="N157">
        <v>3418</v>
      </c>
      <c r="O157">
        <v>1</v>
      </c>
      <c r="P157" t="str" cm="1">
        <f t="array" ref="P157">_xlfn.XLOOKUP(1, (Regioner[Regionnr] = Kommuner[[#This Row],[Regionnr]]) * (Regioner[Fylke] = Kommuner[[#This Row],[Fylke]]), Regioner[Regionsnavn], "")</f>
        <v>Elverum-Solør</v>
      </c>
    </row>
    <row r="158" spans="12:16" x14ac:dyDescent="0.25">
      <c r="L158">
        <v>34</v>
      </c>
      <c r="M158" t="s">
        <v>187</v>
      </c>
      <c r="N158">
        <v>3419</v>
      </c>
      <c r="O158">
        <v>1</v>
      </c>
      <c r="P158" t="str" cm="1">
        <f t="array" ref="P158">_xlfn.XLOOKUP(1, (Regioner[Regionnr] = Kommuner[[#This Row],[Regionnr]]) * (Regioner[Fylke] = Kommuner[[#This Row],[Fylke]]), Regioner[Regionsnavn], "")</f>
        <v>Elverum-Solør</v>
      </c>
    </row>
    <row r="159" spans="12:16" x14ac:dyDescent="0.25">
      <c r="L159">
        <v>34</v>
      </c>
      <c r="M159" t="s">
        <v>244</v>
      </c>
      <c r="N159">
        <v>3420</v>
      </c>
      <c r="O159">
        <v>1</v>
      </c>
      <c r="P159" t="str" cm="1">
        <f t="array" ref="P159">_xlfn.XLOOKUP(1, (Regioner[Regionnr] = Kommuner[[#This Row],[Regionnr]]) * (Regioner[Fylke] = Kommuner[[#This Row],[Fylke]]), Regioner[Regionsnavn], "")</f>
        <v>Elverum-Solør</v>
      </c>
    </row>
    <row r="160" spans="12:16" x14ac:dyDescent="0.25">
      <c r="L160">
        <v>34</v>
      </c>
      <c r="M160" t="s">
        <v>245</v>
      </c>
      <c r="N160">
        <v>3421</v>
      </c>
      <c r="O160">
        <v>10</v>
      </c>
      <c r="P160" t="str" cm="1">
        <f t="array" ref="P160">_xlfn.XLOOKUP(1, (Regioner[Regionnr] = Kommuner[[#This Row],[Regionnr]]) * (Regioner[Fylke] = Kommuner[[#This Row],[Fylke]]), Regioner[Regionsnavn], "")</f>
        <v>SÅTE</v>
      </c>
    </row>
    <row r="161" spans="12:16" x14ac:dyDescent="0.25">
      <c r="L161">
        <v>34</v>
      </c>
      <c r="M161" t="s">
        <v>246</v>
      </c>
      <c r="N161">
        <v>3422</v>
      </c>
      <c r="O161">
        <v>10</v>
      </c>
      <c r="P161" t="str" cm="1">
        <f t="array" ref="P161">_xlfn.XLOOKUP(1, (Regioner[Regionnr] = Kommuner[[#This Row],[Regionnr]]) * (Regioner[Fylke] = Kommuner[[#This Row],[Fylke]]), Regioner[Regionsnavn], "")</f>
        <v>SÅTE</v>
      </c>
    </row>
    <row r="162" spans="12:16" x14ac:dyDescent="0.25">
      <c r="L162">
        <v>34</v>
      </c>
      <c r="M162" t="s">
        <v>247</v>
      </c>
      <c r="N162">
        <v>3423</v>
      </c>
      <c r="O162">
        <v>10</v>
      </c>
      <c r="P162" t="str" cm="1">
        <f t="array" ref="P162">_xlfn.XLOOKUP(1, (Regioner[Regionnr] = Kommuner[[#This Row],[Regionnr]]) * (Regioner[Fylke] = Kommuner[[#This Row],[Fylke]]), Regioner[Regionsnavn], "")</f>
        <v>SÅTE</v>
      </c>
    </row>
    <row r="163" spans="12:16" x14ac:dyDescent="0.25">
      <c r="L163">
        <v>34</v>
      </c>
      <c r="M163" t="s">
        <v>248</v>
      </c>
      <c r="N163">
        <v>3424</v>
      </c>
      <c r="O163">
        <v>8</v>
      </c>
      <c r="P163" t="str" cm="1">
        <f t="array" ref="P163">_xlfn.XLOOKUP(1, (Regioner[Regionnr] = Kommuner[[#This Row],[Regionnr]]) * (Regioner[Fylke] = Kommuner[[#This Row],[Fylke]]), Regioner[Regionsnavn], "")</f>
        <v>N-Østerdal</v>
      </c>
    </row>
    <row r="164" spans="12:16" x14ac:dyDescent="0.25">
      <c r="L164">
        <v>34</v>
      </c>
      <c r="M164" t="s">
        <v>249</v>
      </c>
      <c r="N164">
        <v>3425</v>
      </c>
      <c r="O164">
        <v>10</v>
      </c>
      <c r="P164" t="str" cm="1">
        <f t="array" ref="P164">_xlfn.XLOOKUP(1, (Regioner[Regionnr] = Kommuner[[#This Row],[Regionnr]]) * (Regioner[Fylke] = Kommuner[[#This Row],[Fylke]]), Regioner[Regionsnavn], "")</f>
        <v>SÅTE</v>
      </c>
    </row>
    <row r="165" spans="12:16" x14ac:dyDescent="0.25">
      <c r="L165">
        <v>34</v>
      </c>
      <c r="M165" t="s">
        <v>250</v>
      </c>
      <c r="N165">
        <v>3426</v>
      </c>
      <c r="O165">
        <v>8</v>
      </c>
      <c r="P165" t="str" cm="1">
        <f t="array" ref="P165">_xlfn.XLOOKUP(1, (Regioner[Regionnr] = Kommuner[[#This Row],[Regionnr]]) * (Regioner[Fylke] = Kommuner[[#This Row],[Fylke]]), Regioner[Regionsnavn], "")</f>
        <v>N-Østerdal</v>
      </c>
    </row>
    <row r="166" spans="12:16" x14ac:dyDescent="0.25">
      <c r="L166">
        <v>34</v>
      </c>
      <c r="M166" t="s">
        <v>251</v>
      </c>
      <c r="N166">
        <v>3427</v>
      </c>
      <c r="O166">
        <v>8</v>
      </c>
      <c r="P166" t="str" cm="1">
        <f t="array" ref="P166">_xlfn.XLOOKUP(1, (Regioner[Regionnr] = Kommuner[[#This Row],[Regionnr]]) * (Regioner[Fylke] = Kommuner[[#This Row],[Fylke]]), Regioner[Regionsnavn], "")</f>
        <v>N-Østerdal</v>
      </c>
    </row>
    <row r="167" spans="12:16" x14ac:dyDescent="0.25">
      <c r="L167">
        <v>34</v>
      </c>
      <c r="M167" t="s">
        <v>252</v>
      </c>
      <c r="N167">
        <v>3428</v>
      </c>
      <c r="O167">
        <v>8</v>
      </c>
      <c r="P167" t="str" cm="1">
        <f t="array" ref="P167">_xlfn.XLOOKUP(1, (Regioner[Regionnr] = Kommuner[[#This Row],[Regionnr]]) * (Regioner[Fylke] = Kommuner[[#This Row],[Fylke]]), Regioner[Regionsnavn], "")</f>
        <v>N-Østerdal</v>
      </c>
    </row>
    <row r="168" spans="12:16" x14ac:dyDescent="0.25">
      <c r="L168">
        <v>34</v>
      </c>
      <c r="M168" t="s">
        <v>253</v>
      </c>
      <c r="N168">
        <v>3429</v>
      </c>
      <c r="O168">
        <v>8</v>
      </c>
      <c r="P168" t="str" cm="1">
        <f t="array" ref="P168">_xlfn.XLOOKUP(1, (Regioner[Regionnr] = Kommuner[[#This Row],[Regionnr]]) * (Regioner[Fylke] = Kommuner[[#This Row],[Fylke]]), Regioner[Regionsnavn], "")</f>
        <v>N-Østerdal</v>
      </c>
    </row>
    <row r="169" spans="12:16" x14ac:dyDescent="0.25">
      <c r="L169">
        <v>34</v>
      </c>
      <c r="M169" t="s">
        <v>254</v>
      </c>
      <c r="N169">
        <v>3430</v>
      </c>
      <c r="O169">
        <v>8</v>
      </c>
      <c r="P169" t="str" cm="1">
        <f t="array" ref="P169">_xlfn.XLOOKUP(1, (Regioner[Regionnr] = Kommuner[[#This Row],[Regionnr]]) * (Regioner[Fylke] = Kommuner[[#This Row],[Fylke]]), Regioner[Regionsnavn], "")</f>
        <v>N-Østerdal</v>
      </c>
    </row>
    <row r="170" spans="12:16" x14ac:dyDescent="0.25">
      <c r="L170">
        <v>34</v>
      </c>
      <c r="M170" t="s">
        <v>255</v>
      </c>
      <c r="N170">
        <v>3431</v>
      </c>
      <c r="O170">
        <v>7</v>
      </c>
      <c r="P170" t="str" cm="1">
        <f t="array" ref="P170">_xlfn.XLOOKUP(1, (Regioner[Regionnr] = Kommuner[[#This Row],[Regionnr]]) * (Regioner[Fylke] = Kommuner[[#This Row],[Fylke]]), Regioner[Regionsnavn], "")</f>
        <v>Nord-Gudbr.dal</v>
      </c>
    </row>
    <row r="171" spans="12:16" x14ac:dyDescent="0.25">
      <c r="L171">
        <v>34</v>
      </c>
      <c r="M171" t="s">
        <v>256</v>
      </c>
      <c r="N171">
        <v>3432</v>
      </c>
      <c r="O171">
        <v>7</v>
      </c>
      <c r="P171" t="str" cm="1">
        <f t="array" ref="P171">_xlfn.XLOOKUP(1, (Regioner[Regionnr] = Kommuner[[#This Row],[Regionnr]]) * (Regioner[Fylke] = Kommuner[[#This Row],[Fylke]]), Regioner[Regionsnavn], "")</f>
        <v>Nord-Gudbr.dal</v>
      </c>
    </row>
    <row r="172" spans="12:16" x14ac:dyDescent="0.25">
      <c r="L172">
        <v>34</v>
      </c>
      <c r="M172" t="s">
        <v>257</v>
      </c>
      <c r="N172">
        <v>3433</v>
      </c>
      <c r="O172">
        <v>7</v>
      </c>
      <c r="P172" t="str" cm="1">
        <f t="array" ref="P172">_xlfn.XLOOKUP(1, (Regioner[Regionnr] = Kommuner[[#This Row],[Regionnr]]) * (Regioner[Fylke] = Kommuner[[#This Row],[Fylke]]), Regioner[Regionsnavn], "")</f>
        <v>Nord-Gudbr.dal</v>
      </c>
    </row>
    <row r="173" spans="12:16" x14ac:dyDescent="0.25">
      <c r="L173">
        <v>34</v>
      </c>
      <c r="M173" t="s">
        <v>258</v>
      </c>
      <c r="N173">
        <v>3434</v>
      </c>
      <c r="O173">
        <v>7</v>
      </c>
      <c r="P173" t="str" cm="1">
        <f t="array" ref="P173">_xlfn.XLOOKUP(1, (Regioner[Regionnr] = Kommuner[[#This Row],[Regionnr]]) * (Regioner[Fylke] = Kommuner[[#This Row],[Fylke]]), Regioner[Regionsnavn], "")</f>
        <v>Nord-Gudbr.dal</v>
      </c>
    </row>
    <row r="174" spans="12:16" x14ac:dyDescent="0.25">
      <c r="L174">
        <v>34</v>
      </c>
      <c r="M174" t="s">
        <v>259</v>
      </c>
      <c r="N174">
        <v>3435</v>
      </c>
      <c r="O174">
        <v>7</v>
      </c>
      <c r="P174" t="str" cm="1">
        <f t="array" ref="P174">_xlfn.XLOOKUP(1, (Regioner[Regionnr] = Kommuner[[#This Row],[Regionnr]]) * (Regioner[Fylke] = Kommuner[[#This Row],[Fylke]]), Regioner[Regionsnavn], "")</f>
        <v>Nord-Gudbr.dal</v>
      </c>
    </row>
    <row r="175" spans="12:16" x14ac:dyDescent="0.25">
      <c r="L175">
        <v>34</v>
      </c>
      <c r="M175" t="s">
        <v>260</v>
      </c>
      <c r="N175">
        <v>3436</v>
      </c>
      <c r="O175">
        <v>6</v>
      </c>
      <c r="P175" t="str" cm="1">
        <f t="array" ref="P175">_xlfn.XLOOKUP(1, (Regioner[Regionnr] = Kommuner[[#This Row],[Regionnr]]) * (Regioner[Fylke] = Kommuner[[#This Row],[Fylke]]), Regioner[Regionsnavn], "")</f>
        <v>Midt-Gudbr.dal</v>
      </c>
    </row>
    <row r="176" spans="12:16" x14ac:dyDescent="0.25">
      <c r="L176">
        <v>34</v>
      </c>
      <c r="M176" t="s">
        <v>261</v>
      </c>
      <c r="N176">
        <v>3437</v>
      </c>
      <c r="O176">
        <v>7</v>
      </c>
      <c r="P176" t="str" cm="1">
        <f t="array" ref="P176">_xlfn.XLOOKUP(1, (Regioner[Regionnr] = Kommuner[[#This Row],[Regionnr]]) * (Regioner[Fylke] = Kommuner[[#This Row],[Fylke]]), Regioner[Regionsnavn], "")</f>
        <v>Nord-Gudbr.dal</v>
      </c>
    </row>
    <row r="177" spans="12:16" x14ac:dyDescent="0.25">
      <c r="L177">
        <v>34</v>
      </c>
      <c r="M177" t="s">
        <v>262</v>
      </c>
      <c r="N177">
        <v>3438</v>
      </c>
      <c r="O177">
        <v>6</v>
      </c>
      <c r="P177" t="str" cm="1">
        <f t="array" ref="P177">_xlfn.XLOOKUP(1, (Regioner[Regionnr] = Kommuner[[#This Row],[Regionnr]]) * (Regioner[Fylke] = Kommuner[[#This Row],[Fylke]]), Regioner[Regionsnavn], "")</f>
        <v>Midt-Gudbr.dal</v>
      </c>
    </row>
    <row r="178" spans="12:16" x14ac:dyDescent="0.25">
      <c r="L178">
        <v>34</v>
      </c>
      <c r="M178" t="s">
        <v>263</v>
      </c>
      <c r="N178">
        <v>3439</v>
      </c>
      <c r="O178">
        <v>6</v>
      </c>
      <c r="P178" t="str" cm="1">
        <f t="array" ref="P178">_xlfn.XLOOKUP(1, (Regioner[Regionnr] = Kommuner[[#This Row],[Regionnr]]) * (Regioner[Fylke] = Kommuner[[#This Row],[Fylke]]), Regioner[Regionsnavn], "")</f>
        <v>Midt-Gudbr.dal</v>
      </c>
    </row>
    <row r="179" spans="12:16" x14ac:dyDescent="0.25">
      <c r="L179">
        <v>34</v>
      </c>
      <c r="M179" t="s">
        <v>264</v>
      </c>
      <c r="N179">
        <v>3440</v>
      </c>
      <c r="O179">
        <v>5</v>
      </c>
      <c r="P179" t="str" cm="1">
        <f t="array" ref="P179">_xlfn.XLOOKUP(1, (Regioner[Regionnr] = Kommuner[[#This Row],[Regionnr]]) * (Regioner[Fylke] = Kommuner[[#This Row],[Fylke]]), Regioner[Regionsnavn], "")</f>
        <v>Lillehammerreg</v>
      </c>
    </row>
    <row r="180" spans="12:16" x14ac:dyDescent="0.25">
      <c r="L180">
        <v>34</v>
      </c>
      <c r="M180" t="s">
        <v>265</v>
      </c>
      <c r="N180">
        <v>3441</v>
      </c>
      <c r="O180">
        <v>5</v>
      </c>
      <c r="P180" t="str" cm="1">
        <f t="array" ref="P180">_xlfn.XLOOKUP(1, (Regioner[Regionnr] = Kommuner[[#This Row],[Regionnr]]) * (Regioner[Fylke] = Kommuner[[#This Row],[Fylke]]), Regioner[Regionsnavn], "")</f>
        <v>Lillehammerreg</v>
      </c>
    </row>
    <row r="181" spans="12:16" x14ac:dyDescent="0.25">
      <c r="L181">
        <v>34</v>
      </c>
      <c r="M181" t="s">
        <v>266</v>
      </c>
      <c r="N181">
        <v>3442</v>
      </c>
      <c r="O181">
        <v>2</v>
      </c>
      <c r="P181" t="str" cm="1">
        <f t="array" ref="P181">_xlfn.XLOOKUP(1, (Regioner[Regionnr] = Kommuner[[#This Row],[Regionnr]]) * (Regioner[Fylke] = Kommuner[[#This Row],[Fylke]]), Regioner[Regionsnavn], "")</f>
        <v>Gjøvikreg</v>
      </c>
    </row>
    <row r="182" spans="12:16" x14ac:dyDescent="0.25">
      <c r="L182">
        <v>34</v>
      </c>
      <c r="M182" t="s">
        <v>267</v>
      </c>
      <c r="N182">
        <v>3443</v>
      </c>
      <c r="O182">
        <v>2</v>
      </c>
      <c r="P182" t="str" cm="1">
        <f t="array" ref="P182">_xlfn.XLOOKUP(1, (Regioner[Regionnr] = Kommuner[[#This Row],[Regionnr]]) * (Regioner[Fylke] = Kommuner[[#This Row],[Fylke]]), Regioner[Regionsnavn], "")</f>
        <v>Gjøvikreg</v>
      </c>
    </row>
    <row r="183" spans="12:16" x14ac:dyDescent="0.25">
      <c r="L183">
        <v>34</v>
      </c>
      <c r="M183" t="s">
        <v>268</v>
      </c>
      <c r="N183">
        <v>3446</v>
      </c>
      <c r="O183">
        <v>3</v>
      </c>
      <c r="P183" t="str" cm="1">
        <f t="array" ref="P183">_xlfn.XLOOKUP(1, (Regioner[Regionnr] = Kommuner[[#This Row],[Regionnr]]) * (Regioner[Fylke] = Kommuner[[#This Row],[Fylke]]), Regioner[Regionsnavn], "")</f>
        <v>Hadeland</v>
      </c>
    </row>
    <row r="184" spans="12:16" x14ac:dyDescent="0.25">
      <c r="L184">
        <v>34</v>
      </c>
      <c r="M184" t="s">
        <v>269</v>
      </c>
      <c r="N184">
        <v>3447</v>
      </c>
      <c r="O184">
        <v>2</v>
      </c>
      <c r="P184" t="str" cm="1">
        <f t="array" ref="P184">_xlfn.XLOOKUP(1, (Regioner[Regionnr] = Kommuner[[#This Row],[Regionnr]]) * (Regioner[Fylke] = Kommuner[[#This Row],[Fylke]]), Regioner[Regionsnavn], "")</f>
        <v>Gjøvikreg</v>
      </c>
    </row>
    <row r="185" spans="12:16" x14ac:dyDescent="0.25">
      <c r="L185">
        <v>34</v>
      </c>
      <c r="M185" t="s">
        <v>270</v>
      </c>
      <c r="N185">
        <v>3448</v>
      </c>
      <c r="O185">
        <v>2</v>
      </c>
      <c r="P185" t="str" cm="1">
        <f t="array" ref="P185">_xlfn.XLOOKUP(1, (Regioner[Regionnr] = Kommuner[[#This Row],[Regionnr]]) * (Regioner[Fylke] = Kommuner[[#This Row],[Fylke]]), Regioner[Regionsnavn], "")</f>
        <v>Gjøvikreg</v>
      </c>
    </row>
    <row r="186" spans="12:16" x14ac:dyDescent="0.25">
      <c r="L186">
        <v>34</v>
      </c>
      <c r="M186" t="s">
        <v>271</v>
      </c>
      <c r="N186">
        <v>3449</v>
      </c>
      <c r="O186">
        <v>11</v>
      </c>
      <c r="P186" t="str" cm="1">
        <f t="array" ref="P186">_xlfn.XLOOKUP(1, (Regioner[Regionnr] = Kommuner[[#This Row],[Regionnr]]) * (Regioner[Fylke] = Kommuner[[#This Row],[Fylke]]), Regioner[Regionsnavn], "")</f>
        <v>Valdres</v>
      </c>
    </row>
    <row r="187" spans="12:16" x14ac:dyDescent="0.25">
      <c r="L187">
        <v>34</v>
      </c>
      <c r="M187" t="s">
        <v>272</v>
      </c>
      <c r="N187">
        <v>3450</v>
      </c>
      <c r="O187">
        <v>11</v>
      </c>
      <c r="P187" t="str" cm="1">
        <f t="array" ref="P187">_xlfn.XLOOKUP(1, (Regioner[Regionnr] = Kommuner[[#This Row],[Regionnr]]) * (Regioner[Fylke] = Kommuner[[#This Row],[Fylke]]), Regioner[Regionsnavn], "")</f>
        <v>Valdres</v>
      </c>
    </row>
    <row r="188" spans="12:16" x14ac:dyDescent="0.25">
      <c r="L188">
        <v>34</v>
      </c>
      <c r="M188" t="s">
        <v>273</v>
      </c>
      <c r="N188">
        <v>3451</v>
      </c>
      <c r="O188">
        <v>11</v>
      </c>
      <c r="P188" t="str" cm="1">
        <f t="array" ref="P188">_xlfn.XLOOKUP(1, (Regioner[Regionnr] = Kommuner[[#This Row],[Regionnr]]) * (Regioner[Fylke] = Kommuner[[#This Row],[Fylke]]), Regioner[Regionsnavn], "")</f>
        <v>Valdres</v>
      </c>
    </row>
    <row r="189" spans="12:16" x14ac:dyDescent="0.25">
      <c r="L189">
        <v>34</v>
      </c>
      <c r="M189" t="s">
        <v>274</v>
      </c>
      <c r="N189">
        <v>3452</v>
      </c>
      <c r="O189">
        <v>11</v>
      </c>
      <c r="P189" t="str" cm="1">
        <f t="array" ref="P189">_xlfn.XLOOKUP(1, (Regioner[Regionnr] = Kommuner[[#This Row],[Regionnr]]) * (Regioner[Fylke] = Kommuner[[#This Row],[Fylke]]), Regioner[Regionsnavn], "")</f>
        <v>Valdres</v>
      </c>
    </row>
    <row r="190" spans="12:16" x14ac:dyDescent="0.25">
      <c r="L190">
        <v>34</v>
      </c>
      <c r="M190" t="s">
        <v>275</v>
      </c>
      <c r="N190">
        <v>3453</v>
      </c>
      <c r="O190">
        <v>11</v>
      </c>
      <c r="P190" t="str" cm="1">
        <f t="array" ref="P190">_xlfn.XLOOKUP(1, (Regioner[Regionnr] = Kommuner[[#This Row],[Regionnr]]) * (Regioner[Fylke] = Kommuner[[#This Row],[Fylke]]), Regioner[Regionsnavn], "")</f>
        <v>Valdres</v>
      </c>
    </row>
    <row r="191" spans="12:16" x14ac:dyDescent="0.25">
      <c r="L191">
        <v>34</v>
      </c>
      <c r="M191" t="s">
        <v>276</v>
      </c>
      <c r="N191">
        <v>3454</v>
      </c>
      <c r="O191">
        <v>11</v>
      </c>
      <c r="P191" t="str" cm="1">
        <f t="array" ref="P191">_xlfn.XLOOKUP(1, (Regioner[Regionnr] = Kommuner[[#This Row],[Regionnr]]) * (Regioner[Fylke] = Kommuner[[#This Row],[Fylke]]), Regioner[Regionsnavn], "")</f>
        <v>Valdres</v>
      </c>
    </row>
    <row r="192" spans="12:16" x14ac:dyDescent="0.25">
      <c r="L192">
        <v>39</v>
      </c>
      <c r="M192" t="s">
        <v>277</v>
      </c>
      <c r="N192">
        <v>3901</v>
      </c>
      <c r="O192">
        <v>1</v>
      </c>
      <c r="P192" t="str" cm="1">
        <f t="array" ref="P192">_xlfn.XLOOKUP(1, (Regioner[Regionnr] = Kommuner[[#This Row],[Regionnr]]) * (Regioner[Fylke] = Kommuner[[#This Row],[Fylke]]), Regioner[Regionsnavn], "")</f>
        <v>Vestfold</v>
      </c>
    </row>
    <row r="193" spans="12:16" x14ac:dyDescent="0.25">
      <c r="L193">
        <v>39</v>
      </c>
      <c r="M193" t="s">
        <v>278</v>
      </c>
      <c r="N193">
        <v>3903</v>
      </c>
      <c r="O193">
        <v>1</v>
      </c>
      <c r="P193" t="str" cm="1">
        <f t="array" ref="P193">_xlfn.XLOOKUP(1, (Regioner[Regionnr] = Kommuner[[#This Row],[Regionnr]]) * (Regioner[Fylke] = Kommuner[[#This Row],[Fylke]]), Regioner[Regionsnavn], "")</f>
        <v>Vestfold</v>
      </c>
    </row>
    <row r="194" spans="12:16" x14ac:dyDescent="0.25">
      <c r="L194">
        <v>39</v>
      </c>
      <c r="M194" t="s">
        <v>279</v>
      </c>
      <c r="N194">
        <v>3905</v>
      </c>
      <c r="O194">
        <v>1</v>
      </c>
      <c r="P194" t="str" cm="1">
        <f t="array" ref="P194">_xlfn.XLOOKUP(1, (Regioner[Regionnr] = Kommuner[[#This Row],[Regionnr]]) * (Regioner[Fylke] = Kommuner[[#This Row],[Fylke]]), Regioner[Regionsnavn], "")</f>
        <v>Vestfold</v>
      </c>
    </row>
    <row r="195" spans="12:16" x14ac:dyDescent="0.25">
      <c r="L195">
        <v>39</v>
      </c>
      <c r="M195" t="s">
        <v>280</v>
      </c>
      <c r="N195">
        <v>3907</v>
      </c>
      <c r="O195">
        <v>1</v>
      </c>
      <c r="P195" t="str" cm="1">
        <f t="array" ref="P195">_xlfn.XLOOKUP(1, (Regioner[Regionnr] = Kommuner[[#This Row],[Regionnr]]) * (Regioner[Fylke] = Kommuner[[#This Row],[Fylke]]), Regioner[Regionsnavn], "")</f>
        <v>Vestfold</v>
      </c>
    </row>
    <row r="196" spans="12:16" x14ac:dyDescent="0.25">
      <c r="L196">
        <v>39</v>
      </c>
      <c r="M196" t="s">
        <v>281</v>
      </c>
      <c r="N196">
        <v>3909</v>
      </c>
      <c r="O196">
        <v>1</v>
      </c>
      <c r="P196" t="str" cm="1">
        <f t="array" ref="P196">_xlfn.XLOOKUP(1, (Regioner[Regionnr] = Kommuner[[#This Row],[Regionnr]]) * (Regioner[Fylke] = Kommuner[[#This Row],[Fylke]]), Regioner[Regionsnavn], "")</f>
        <v>Vestfold</v>
      </c>
    </row>
    <row r="197" spans="12:16" x14ac:dyDescent="0.25">
      <c r="L197">
        <v>39</v>
      </c>
      <c r="M197" t="s">
        <v>282</v>
      </c>
      <c r="N197">
        <v>3911</v>
      </c>
      <c r="O197">
        <v>1</v>
      </c>
      <c r="P197" t="str" cm="1">
        <f t="array" ref="P197">_xlfn.XLOOKUP(1, (Regioner[Regionnr] = Kommuner[[#This Row],[Regionnr]]) * (Regioner[Fylke] = Kommuner[[#This Row],[Fylke]]), Regioner[Regionsnavn], "")</f>
        <v>Vestfold</v>
      </c>
    </row>
    <row r="198" spans="12:16" x14ac:dyDescent="0.25">
      <c r="L198">
        <v>39</v>
      </c>
      <c r="M198" t="s">
        <v>283</v>
      </c>
      <c r="N198">
        <v>4001</v>
      </c>
      <c r="O198">
        <v>4</v>
      </c>
      <c r="P198" t="str" cm="1">
        <f t="array" ref="P198">_xlfn.XLOOKUP(1, (Regioner[Regionnr] = Kommuner[[#This Row],[Regionnr]]) * (Regioner[Fylke] = Kommuner[[#This Row],[Fylke]]), Regioner[Regionsnavn], "")</f>
        <v>Grenland</v>
      </c>
    </row>
    <row r="199" spans="12:16" x14ac:dyDescent="0.25">
      <c r="L199">
        <v>39</v>
      </c>
      <c r="M199" t="s">
        <v>284</v>
      </c>
      <c r="N199">
        <v>4003</v>
      </c>
      <c r="O199">
        <v>4</v>
      </c>
      <c r="P199" t="str" cm="1">
        <f t="array" ref="P199">_xlfn.XLOOKUP(1, (Regioner[Regionnr] = Kommuner[[#This Row],[Regionnr]]) * (Regioner[Fylke] = Kommuner[[#This Row],[Fylke]]), Regioner[Regionsnavn], "")</f>
        <v>Grenland</v>
      </c>
    </row>
    <row r="200" spans="12:16" x14ac:dyDescent="0.25">
      <c r="L200">
        <v>39</v>
      </c>
      <c r="M200" t="s">
        <v>285</v>
      </c>
      <c r="N200">
        <v>4005</v>
      </c>
      <c r="O200">
        <v>3</v>
      </c>
      <c r="P200" t="str" cm="1">
        <f t="array" ref="P200">_xlfn.XLOOKUP(1, (Regioner[Regionnr] = Kommuner[[#This Row],[Regionnr]]) * (Regioner[Fylke] = Kommuner[[#This Row],[Fylke]]), Regioner[Regionsnavn], "")</f>
        <v>Øvre-Telemark</v>
      </c>
    </row>
    <row r="201" spans="12:16" x14ac:dyDescent="0.25">
      <c r="L201">
        <v>39</v>
      </c>
      <c r="M201" t="s">
        <v>286</v>
      </c>
      <c r="N201">
        <v>4010</v>
      </c>
      <c r="O201">
        <v>4</v>
      </c>
      <c r="P201" t="str" cm="1">
        <f t="array" ref="P201">_xlfn.XLOOKUP(1, (Regioner[Regionnr] = Kommuner[[#This Row],[Regionnr]]) * (Regioner[Fylke] = Kommuner[[#This Row],[Fylke]]), Regioner[Regionsnavn], "")</f>
        <v>Grenland</v>
      </c>
    </row>
    <row r="202" spans="12:16" x14ac:dyDescent="0.25">
      <c r="L202">
        <v>39</v>
      </c>
      <c r="M202" t="s">
        <v>287</v>
      </c>
      <c r="N202">
        <v>4012</v>
      </c>
      <c r="O202">
        <v>4</v>
      </c>
      <c r="P202" t="str" cm="1">
        <f t="array" ref="P202">_xlfn.XLOOKUP(1, (Regioner[Regionnr] = Kommuner[[#This Row],[Regionnr]]) * (Regioner[Fylke] = Kommuner[[#This Row],[Fylke]]), Regioner[Regionsnavn], "")</f>
        <v>Grenland</v>
      </c>
    </row>
    <row r="203" spans="12:16" x14ac:dyDescent="0.25">
      <c r="L203">
        <v>39</v>
      </c>
      <c r="M203" t="s">
        <v>288</v>
      </c>
      <c r="N203">
        <v>4014</v>
      </c>
      <c r="O203">
        <v>4</v>
      </c>
      <c r="P203" t="str" cm="1">
        <f t="array" ref="P203">_xlfn.XLOOKUP(1, (Regioner[Regionnr] = Kommuner[[#This Row],[Regionnr]]) * (Regioner[Fylke] = Kommuner[[#This Row],[Fylke]]), Regioner[Regionsnavn], "")</f>
        <v>Grenland</v>
      </c>
    </row>
    <row r="204" spans="12:16" x14ac:dyDescent="0.25">
      <c r="L204">
        <v>39</v>
      </c>
      <c r="M204" t="s">
        <v>289</v>
      </c>
      <c r="N204">
        <v>4016</v>
      </c>
      <c r="O204">
        <v>4</v>
      </c>
      <c r="P204" t="str" cm="1">
        <f t="array" ref="P204">_xlfn.XLOOKUP(1, (Regioner[Regionnr] = Kommuner[[#This Row],[Regionnr]]) * (Regioner[Fylke] = Kommuner[[#This Row],[Fylke]]), Regioner[Regionsnavn], "")</f>
        <v>Grenland</v>
      </c>
    </row>
    <row r="205" spans="12:16" x14ac:dyDescent="0.25">
      <c r="L205">
        <v>39</v>
      </c>
      <c r="M205" t="s">
        <v>290</v>
      </c>
      <c r="N205">
        <v>4018</v>
      </c>
      <c r="O205">
        <v>4</v>
      </c>
      <c r="P205" t="str" cm="1">
        <f t="array" ref="P205">_xlfn.XLOOKUP(1, (Regioner[Regionnr] = Kommuner[[#This Row],[Regionnr]]) * (Regioner[Fylke] = Kommuner[[#This Row],[Fylke]]), Regioner[Regionsnavn], "")</f>
        <v>Grenland</v>
      </c>
    </row>
    <row r="206" spans="12:16" x14ac:dyDescent="0.25">
      <c r="L206">
        <v>39</v>
      </c>
      <c r="M206" t="s">
        <v>291</v>
      </c>
      <c r="N206">
        <v>4020</v>
      </c>
      <c r="O206">
        <v>3</v>
      </c>
      <c r="P206" t="str" cm="1">
        <f t="array" ref="P206">_xlfn.XLOOKUP(1, (Regioner[Regionnr] = Kommuner[[#This Row],[Regionnr]]) * (Regioner[Fylke] = Kommuner[[#This Row],[Fylke]]), Regioner[Regionsnavn], "")</f>
        <v>Øvre-Telemark</v>
      </c>
    </row>
    <row r="207" spans="12:16" x14ac:dyDescent="0.25">
      <c r="L207">
        <v>39</v>
      </c>
      <c r="M207" t="s">
        <v>292</v>
      </c>
      <c r="N207">
        <v>4022</v>
      </c>
      <c r="O207">
        <v>2</v>
      </c>
      <c r="P207" t="str" cm="1">
        <f t="array" ref="P207">_xlfn.XLOOKUP(1, (Regioner[Regionnr] = Kommuner[[#This Row],[Regionnr]]) * (Regioner[Fylke] = Kommuner[[#This Row],[Fylke]]), Regioner[Regionsnavn], "")</f>
        <v>Vest-Telemark</v>
      </c>
    </row>
    <row r="208" spans="12:16" x14ac:dyDescent="0.25">
      <c r="L208">
        <v>39</v>
      </c>
      <c r="M208" t="s">
        <v>293</v>
      </c>
      <c r="N208">
        <v>4024</v>
      </c>
      <c r="O208">
        <v>3</v>
      </c>
      <c r="P208" t="str" cm="1">
        <f t="array" ref="P208">_xlfn.XLOOKUP(1, (Regioner[Regionnr] = Kommuner[[#This Row],[Regionnr]]) * (Regioner[Fylke] = Kommuner[[#This Row],[Fylke]]), Regioner[Regionsnavn], "")</f>
        <v>Øvre-Telemark</v>
      </c>
    </row>
    <row r="209" spans="12:16" x14ac:dyDescent="0.25">
      <c r="L209">
        <v>39</v>
      </c>
      <c r="M209" t="s">
        <v>294</v>
      </c>
      <c r="N209">
        <v>4026</v>
      </c>
      <c r="O209">
        <v>3</v>
      </c>
      <c r="P209" t="str" cm="1">
        <f t="array" ref="P209">_xlfn.XLOOKUP(1, (Regioner[Regionnr] = Kommuner[[#This Row],[Regionnr]]) * (Regioner[Fylke] = Kommuner[[#This Row],[Fylke]]), Regioner[Regionsnavn], "")</f>
        <v>Øvre-Telemark</v>
      </c>
    </row>
    <row r="210" spans="12:16" x14ac:dyDescent="0.25">
      <c r="L210">
        <v>39</v>
      </c>
      <c r="M210" t="s">
        <v>295</v>
      </c>
      <c r="N210">
        <v>4028</v>
      </c>
      <c r="O210">
        <v>2</v>
      </c>
      <c r="P210" t="str" cm="1">
        <f t="array" ref="P210">_xlfn.XLOOKUP(1, (Regioner[Regionnr] = Kommuner[[#This Row],[Regionnr]]) * (Regioner[Fylke] = Kommuner[[#This Row],[Fylke]]), Regioner[Regionsnavn], "")</f>
        <v>Vest-Telemark</v>
      </c>
    </row>
    <row r="211" spans="12:16" x14ac:dyDescent="0.25">
      <c r="L211">
        <v>39</v>
      </c>
      <c r="M211" t="s">
        <v>296</v>
      </c>
      <c r="N211">
        <v>4030</v>
      </c>
      <c r="O211">
        <v>2</v>
      </c>
      <c r="P211" t="str" cm="1">
        <f t="array" ref="P211">_xlfn.XLOOKUP(1, (Regioner[Regionnr] = Kommuner[[#This Row],[Regionnr]]) * (Regioner[Fylke] = Kommuner[[#This Row],[Fylke]]), Regioner[Regionsnavn], "")</f>
        <v>Vest-Telemark</v>
      </c>
    </row>
    <row r="212" spans="12:16" x14ac:dyDescent="0.25">
      <c r="L212">
        <v>39</v>
      </c>
      <c r="M212" t="s">
        <v>297</v>
      </c>
      <c r="N212">
        <v>4032</v>
      </c>
      <c r="O212">
        <v>2</v>
      </c>
      <c r="P212" t="str" cm="1">
        <f t="array" ref="P212">_xlfn.XLOOKUP(1, (Regioner[Regionnr] = Kommuner[[#This Row],[Regionnr]]) * (Regioner[Fylke] = Kommuner[[#This Row],[Fylke]]), Regioner[Regionsnavn], "")</f>
        <v>Vest-Telemark</v>
      </c>
    </row>
    <row r="213" spans="12:16" x14ac:dyDescent="0.25">
      <c r="L213">
        <v>39</v>
      </c>
      <c r="M213" t="s">
        <v>298</v>
      </c>
      <c r="N213">
        <v>4034</v>
      </c>
      <c r="O213">
        <v>2</v>
      </c>
      <c r="P213" t="str" cm="1">
        <f t="array" ref="P213">_xlfn.XLOOKUP(1, (Regioner[Regionnr] = Kommuner[[#This Row],[Regionnr]]) * (Regioner[Fylke] = Kommuner[[#This Row],[Fylke]]), Regioner[Regionsnavn], "")</f>
        <v>Vest-Telemark</v>
      </c>
    </row>
    <row r="214" spans="12:16" x14ac:dyDescent="0.25">
      <c r="L214">
        <v>39</v>
      </c>
      <c r="M214" t="s">
        <v>299</v>
      </c>
      <c r="N214">
        <v>4036</v>
      </c>
      <c r="O214">
        <v>2</v>
      </c>
      <c r="P214" t="str" cm="1">
        <f t="array" ref="P214">_xlfn.XLOOKUP(1, (Regioner[Regionnr] = Kommuner[[#This Row],[Regionnr]]) * (Regioner[Fylke] = Kommuner[[#This Row],[Fylke]]), Regioner[Regionsnavn], "")</f>
        <v>Vest-Telemark</v>
      </c>
    </row>
    <row r="215" spans="12:16" x14ac:dyDescent="0.25">
      <c r="L215">
        <v>42</v>
      </c>
      <c r="M215" t="s">
        <v>300</v>
      </c>
      <c r="N215">
        <v>4201</v>
      </c>
      <c r="P215" t="str" cm="1">
        <f t="array" ref="P215">_xlfn.XLOOKUP(1, (Regioner[Regionnr] = Kommuner[[#This Row],[Regionnr]]) * (Regioner[Fylke] = Kommuner[[#This Row],[Fylke]]), Regioner[Regionsnavn], "")</f>
        <v/>
      </c>
    </row>
    <row r="216" spans="12:16" x14ac:dyDescent="0.25">
      <c r="L216">
        <v>42</v>
      </c>
      <c r="M216" t="s">
        <v>301</v>
      </c>
      <c r="N216">
        <v>4202</v>
      </c>
      <c r="P216" t="str" cm="1">
        <f t="array" ref="P216">_xlfn.XLOOKUP(1, (Regioner[Regionnr] = Kommuner[[#This Row],[Regionnr]]) * (Regioner[Fylke] = Kommuner[[#This Row],[Fylke]]), Regioner[Regionsnavn], "")</f>
        <v/>
      </c>
    </row>
    <row r="217" spans="12:16" x14ac:dyDescent="0.25">
      <c r="L217">
        <v>42</v>
      </c>
      <c r="M217" t="s">
        <v>302</v>
      </c>
      <c r="N217">
        <v>4203</v>
      </c>
      <c r="P217" t="str" cm="1">
        <f t="array" ref="P217">_xlfn.XLOOKUP(1, (Regioner[Regionnr] = Kommuner[[#This Row],[Regionnr]]) * (Regioner[Fylke] = Kommuner[[#This Row],[Fylke]]), Regioner[Regionsnavn], "")</f>
        <v/>
      </c>
    </row>
    <row r="218" spans="12:16" x14ac:dyDescent="0.25">
      <c r="L218">
        <v>42</v>
      </c>
      <c r="M218" t="s">
        <v>303</v>
      </c>
      <c r="N218">
        <v>4204</v>
      </c>
      <c r="P218" t="str" cm="1">
        <f t="array" ref="P218">_xlfn.XLOOKUP(1, (Regioner[Regionnr] = Kommuner[[#This Row],[Regionnr]]) * (Regioner[Fylke] = Kommuner[[#This Row],[Fylke]]), Regioner[Regionsnavn], "")</f>
        <v/>
      </c>
    </row>
    <row r="219" spans="12:16" x14ac:dyDescent="0.25">
      <c r="L219">
        <v>42</v>
      </c>
      <c r="M219" t="s">
        <v>304</v>
      </c>
      <c r="N219">
        <v>4205</v>
      </c>
      <c r="P219" t="str" cm="1">
        <f t="array" ref="P219">_xlfn.XLOOKUP(1, (Regioner[Regionnr] = Kommuner[[#This Row],[Regionnr]]) * (Regioner[Fylke] = Kommuner[[#This Row],[Fylke]]), Regioner[Regionsnavn], "")</f>
        <v/>
      </c>
    </row>
    <row r="220" spans="12:16" x14ac:dyDescent="0.25">
      <c r="L220">
        <v>42</v>
      </c>
      <c r="M220" t="s">
        <v>305</v>
      </c>
      <c r="N220">
        <v>4206</v>
      </c>
      <c r="P220" t="str" cm="1">
        <f t="array" ref="P220">_xlfn.XLOOKUP(1, (Regioner[Regionnr] = Kommuner[[#This Row],[Regionnr]]) * (Regioner[Fylke] = Kommuner[[#This Row],[Fylke]]), Regioner[Regionsnavn], "")</f>
        <v/>
      </c>
    </row>
    <row r="221" spans="12:16" x14ac:dyDescent="0.25">
      <c r="L221">
        <v>42</v>
      </c>
      <c r="M221" t="s">
        <v>306</v>
      </c>
      <c r="N221">
        <v>4207</v>
      </c>
      <c r="P221" t="str" cm="1">
        <f t="array" ref="P221">_xlfn.XLOOKUP(1, (Regioner[Regionnr] = Kommuner[[#This Row],[Regionnr]]) * (Regioner[Fylke] = Kommuner[[#This Row],[Fylke]]), Regioner[Regionsnavn], "")</f>
        <v/>
      </c>
    </row>
    <row r="222" spans="12:16" x14ac:dyDescent="0.25">
      <c r="L222">
        <v>42</v>
      </c>
      <c r="M222" t="s">
        <v>307</v>
      </c>
      <c r="N222">
        <v>4211</v>
      </c>
      <c r="P222" t="str" cm="1">
        <f t="array" ref="P222">_xlfn.XLOOKUP(1, (Regioner[Regionnr] = Kommuner[[#This Row],[Regionnr]]) * (Regioner[Fylke] = Kommuner[[#This Row],[Fylke]]), Regioner[Regionsnavn], "")</f>
        <v/>
      </c>
    </row>
    <row r="223" spans="12:16" x14ac:dyDescent="0.25">
      <c r="L223">
        <v>42</v>
      </c>
      <c r="M223" t="s">
        <v>308</v>
      </c>
      <c r="N223">
        <v>4212</v>
      </c>
      <c r="P223" t="str" cm="1">
        <f t="array" ref="P223">_xlfn.XLOOKUP(1, (Regioner[Regionnr] = Kommuner[[#This Row],[Regionnr]]) * (Regioner[Fylke] = Kommuner[[#This Row],[Fylke]]), Regioner[Regionsnavn], "")</f>
        <v/>
      </c>
    </row>
    <row r="224" spans="12:16" x14ac:dyDescent="0.25">
      <c r="L224">
        <v>42</v>
      </c>
      <c r="M224" t="s">
        <v>309</v>
      </c>
      <c r="N224">
        <v>4213</v>
      </c>
      <c r="P224" t="str" cm="1">
        <f t="array" ref="P224">_xlfn.XLOOKUP(1, (Regioner[Regionnr] = Kommuner[[#This Row],[Regionnr]]) * (Regioner[Fylke] = Kommuner[[#This Row],[Fylke]]), Regioner[Regionsnavn], "")</f>
        <v/>
      </c>
    </row>
    <row r="225" spans="12:16" x14ac:dyDescent="0.25">
      <c r="L225">
        <v>42</v>
      </c>
      <c r="M225" t="s">
        <v>310</v>
      </c>
      <c r="N225">
        <v>4214</v>
      </c>
      <c r="P225" t="str" cm="1">
        <f t="array" ref="P225">_xlfn.XLOOKUP(1, (Regioner[Regionnr] = Kommuner[[#This Row],[Regionnr]]) * (Regioner[Fylke] = Kommuner[[#This Row],[Fylke]]), Regioner[Regionsnavn], "")</f>
        <v/>
      </c>
    </row>
    <row r="226" spans="12:16" x14ac:dyDescent="0.25">
      <c r="L226">
        <v>42</v>
      </c>
      <c r="M226" t="s">
        <v>311</v>
      </c>
      <c r="N226">
        <v>4215</v>
      </c>
      <c r="P226" t="str" cm="1">
        <f t="array" ref="P226">_xlfn.XLOOKUP(1, (Regioner[Regionnr] = Kommuner[[#This Row],[Regionnr]]) * (Regioner[Fylke] = Kommuner[[#This Row],[Fylke]]), Regioner[Regionsnavn], "")</f>
        <v/>
      </c>
    </row>
    <row r="227" spans="12:16" x14ac:dyDescent="0.25">
      <c r="L227">
        <v>42</v>
      </c>
      <c r="M227" t="s">
        <v>312</v>
      </c>
      <c r="N227">
        <v>4216</v>
      </c>
      <c r="P227" t="str" cm="1">
        <f t="array" ref="P227">_xlfn.XLOOKUP(1, (Regioner[Regionnr] = Kommuner[[#This Row],[Regionnr]]) * (Regioner[Fylke] = Kommuner[[#This Row],[Fylke]]), Regioner[Regionsnavn], "")</f>
        <v/>
      </c>
    </row>
    <row r="228" spans="12:16" x14ac:dyDescent="0.25">
      <c r="L228">
        <v>42</v>
      </c>
      <c r="M228" t="s">
        <v>313</v>
      </c>
      <c r="N228">
        <v>4217</v>
      </c>
      <c r="P228" t="str" cm="1">
        <f t="array" ref="P228">_xlfn.XLOOKUP(1, (Regioner[Regionnr] = Kommuner[[#This Row],[Regionnr]]) * (Regioner[Fylke] = Kommuner[[#This Row],[Fylke]]), Regioner[Regionsnavn], "")</f>
        <v/>
      </c>
    </row>
    <row r="229" spans="12:16" x14ac:dyDescent="0.25">
      <c r="L229">
        <v>42</v>
      </c>
      <c r="M229" t="s">
        <v>314</v>
      </c>
      <c r="N229">
        <v>4218</v>
      </c>
      <c r="P229" t="str" cm="1">
        <f t="array" ref="P229">_xlfn.XLOOKUP(1, (Regioner[Regionnr] = Kommuner[[#This Row],[Regionnr]]) * (Regioner[Fylke] = Kommuner[[#This Row],[Fylke]]), Regioner[Regionsnavn], "")</f>
        <v/>
      </c>
    </row>
    <row r="230" spans="12:16" x14ac:dyDescent="0.25">
      <c r="L230">
        <v>42</v>
      </c>
      <c r="M230" t="s">
        <v>315</v>
      </c>
      <c r="N230">
        <v>4219</v>
      </c>
      <c r="P230" t="str" cm="1">
        <f t="array" ref="P230">_xlfn.XLOOKUP(1, (Regioner[Regionnr] = Kommuner[[#This Row],[Regionnr]]) * (Regioner[Fylke] = Kommuner[[#This Row],[Fylke]]), Regioner[Regionsnavn], "")</f>
        <v/>
      </c>
    </row>
    <row r="231" spans="12:16" x14ac:dyDescent="0.25">
      <c r="L231">
        <v>42</v>
      </c>
      <c r="M231" t="s">
        <v>316</v>
      </c>
      <c r="N231">
        <v>4220</v>
      </c>
      <c r="P231" t="str" cm="1">
        <f t="array" ref="P231">_xlfn.XLOOKUP(1, (Regioner[Regionnr] = Kommuner[[#This Row],[Regionnr]]) * (Regioner[Fylke] = Kommuner[[#This Row],[Fylke]]), Regioner[Regionsnavn], "")</f>
        <v/>
      </c>
    </row>
    <row r="232" spans="12:16" x14ac:dyDescent="0.25">
      <c r="L232">
        <v>42</v>
      </c>
      <c r="M232" t="s">
        <v>317</v>
      </c>
      <c r="N232">
        <v>4221</v>
      </c>
      <c r="P232" t="str" cm="1">
        <f t="array" ref="P232">_xlfn.XLOOKUP(1, (Regioner[Regionnr] = Kommuner[[#This Row],[Regionnr]]) * (Regioner[Fylke] = Kommuner[[#This Row],[Fylke]]), Regioner[Regionsnavn], "")</f>
        <v/>
      </c>
    </row>
    <row r="233" spans="12:16" x14ac:dyDescent="0.25">
      <c r="L233">
        <v>42</v>
      </c>
      <c r="M233" t="s">
        <v>318</v>
      </c>
      <c r="N233">
        <v>4222</v>
      </c>
      <c r="P233" t="str" cm="1">
        <f t="array" ref="P233">_xlfn.XLOOKUP(1, (Regioner[Regionnr] = Kommuner[[#This Row],[Regionnr]]) * (Regioner[Fylke] = Kommuner[[#This Row],[Fylke]]), Regioner[Regionsnavn], "")</f>
        <v/>
      </c>
    </row>
    <row r="234" spans="12:16" x14ac:dyDescent="0.25">
      <c r="L234">
        <v>42</v>
      </c>
      <c r="M234" t="s">
        <v>319</v>
      </c>
      <c r="N234">
        <v>4223</v>
      </c>
      <c r="P234" t="str" cm="1">
        <f t="array" ref="P234">_xlfn.XLOOKUP(1, (Regioner[Regionnr] = Kommuner[[#This Row],[Regionnr]]) * (Regioner[Fylke] = Kommuner[[#This Row],[Fylke]]), Regioner[Regionsnavn], "")</f>
        <v/>
      </c>
    </row>
    <row r="235" spans="12:16" x14ac:dyDescent="0.25">
      <c r="L235">
        <v>42</v>
      </c>
      <c r="M235" t="s">
        <v>320</v>
      </c>
      <c r="N235">
        <v>4224</v>
      </c>
      <c r="P235" t="str" cm="1">
        <f t="array" ref="P235">_xlfn.XLOOKUP(1, (Regioner[Regionnr] = Kommuner[[#This Row],[Regionnr]]) * (Regioner[Fylke] = Kommuner[[#This Row],[Fylke]]), Regioner[Regionsnavn], "")</f>
        <v/>
      </c>
    </row>
    <row r="236" spans="12:16" x14ac:dyDescent="0.25">
      <c r="L236">
        <v>42</v>
      </c>
      <c r="M236" t="s">
        <v>321</v>
      </c>
      <c r="N236">
        <v>4225</v>
      </c>
      <c r="P236" t="str" cm="1">
        <f t="array" ref="P236">_xlfn.XLOOKUP(1, (Regioner[Regionnr] = Kommuner[[#This Row],[Regionnr]]) * (Regioner[Fylke] = Kommuner[[#This Row],[Fylke]]), Regioner[Regionsnavn], "")</f>
        <v/>
      </c>
    </row>
    <row r="237" spans="12:16" x14ac:dyDescent="0.25">
      <c r="L237">
        <v>42</v>
      </c>
      <c r="M237" t="s">
        <v>322</v>
      </c>
      <c r="N237">
        <v>4226</v>
      </c>
      <c r="P237" t="str" cm="1">
        <f t="array" ref="P237">_xlfn.XLOOKUP(1, (Regioner[Regionnr] = Kommuner[[#This Row],[Regionnr]]) * (Regioner[Fylke] = Kommuner[[#This Row],[Fylke]]), Regioner[Regionsnavn], "")</f>
        <v/>
      </c>
    </row>
    <row r="238" spans="12:16" x14ac:dyDescent="0.25">
      <c r="L238">
        <v>42</v>
      </c>
      <c r="M238" t="s">
        <v>323</v>
      </c>
      <c r="N238">
        <v>4227</v>
      </c>
      <c r="P238" t="str" cm="1">
        <f t="array" ref="P238">_xlfn.XLOOKUP(1, (Regioner[Regionnr] = Kommuner[[#This Row],[Regionnr]]) * (Regioner[Fylke] = Kommuner[[#This Row],[Fylke]]), Regioner[Regionsnavn], "")</f>
        <v/>
      </c>
    </row>
    <row r="239" spans="12:16" x14ac:dyDescent="0.25">
      <c r="L239">
        <v>42</v>
      </c>
      <c r="M239" t="s">
        <v>324</v>
      </c>
      <c r="N239">
        <v>4228</v>
      </c>
      <c r="P239" t="str" cm="1">
        <f t="array" ref="P239">_xlfn.XLOOKUP(1, (Regioner[Regionnr] = Kommuner[[#This Row],[Regionnr]]) * (Regioner[Fylke] = Kommuner[[#This Row],[Fylke]]), Regioner[Regionsnavn], "")</f>
        <v/>
      </c>
    </row>
    <row r="240" spans="12:16" x14ac:dyDescent="0.25">
      <c r="L240">
        <v>46</v>
      </c>
      <c r="M240" t="s">
        <v>325</v>
      </c>
      <c r="N240">
        <v>4601</v>
      </c>
      <c r="O240">
        <v>2</v>
      </c>
      <c r="P240" t="str" cm="1">
        <f t="array" ref="P240">_xlfn.XLOOKUP(1, (Regioner[Regionnr] = Kommuner[[#This Row],[Regionnr]]) * (Regioner[Fylke] = Kommuner[[#This Row],[Fylke]]), Regioner[Regionsnavn], "")</f>
        <v>Midthordland</v>
      </c>
    </row>
    <row r="241" spans="12:16" x14ac:dyDescent="0.25">
      <c r="L241">
        <v>46</v>
      </c>
      <c r="M241" t="s">
        <v>326</v>
      </c>
      <c r="N241">
        <v>4602</v>
      </c>
      <c r="O241">
        <v>7</v>
      </c>
      <c r="P241" t="str" cm="1">
        <f t="array" ref="P241">_xlfn.XLOOKUP(1, (Regioner[Regionnr] = Kommuner[[#This Row],[Regionnr]]) * (Regioner[Fylke] = Kommuner[[#This Row],[Fylke]]), Regioner[Regionsnavn], "")</f>
        <v>Nordfjord</v>
      </c>
    </row>
    <row r="242" spans="12:16" x14ac:dyDescent="0.25">
      <c r="L242">
        <v>46</v>
      </c>
      <c r="M242" t="s">
        <v>327</v>
      </c>
      <c r="N242">
        <v>4611</v>
      </c>
      <c r="O242">
        <v>1</v>
      </c>
      <c r="P242" t="str" cm="1">
        <f t="array" ref="P242">_xlfn.XLOOKUP(1, (Regioner[Regionnr] = Kommuner[[#This Row],[Regionnr]]) * (Regioner[Fylke] = Kommuner[[#This Row],[Fylke]]), Regioner[Regionsnavn], "")</f>
        <v>Sunnhordland</v>
      </c>
    </row>
    <row r="243" spans="12:16" x14ac:dyDescent="0.25">
      <c r="L243">
        <v>46</v>
      </c>
      <c r="M243" t="s">
        <v>328</v>
      </c>
      <c r="N243">
        <v>4612</v>
      </c>
      <c r="O243">
        <v>1</v>
      </c>
      <c r="P243" t="str" cm="1">
        <f t="array" ref="P243">_xlfn.XLOOKUP(1, (Regioner[Regionnr] = Kommuner[[#This Row],[Regionnr]]) * (Regioner[Fylke] = Kommuner[[#This Row],[Fylke]]), Regioner[Regionsnavn], "")</f>
        <v>Sunnhordland</v>
      </c>
    </row>
    <row r="244" spans="12:16" x14ac:dyDescent="0.25">
      <c r="L244">
        <v>46</v>
      </c>
      <c r="M244" t="s">
        <v>329</v>
      </c>
      <c r="N244">
        <v>4613</v>
      </c>
      <c r="O244">
        <v>1</v>
      </c>
      <c r="P244" t="str" cm="1">
        <f t="array" ref="P244">_xlfn.XLOOKUP(1, (Regioner[Regionnr] = Kommuner[[#This Row],[Regionnr]]) * (Regioner[Fylke] = Kommuner[[#This Row],[Fylke]]), Regioner[Regionsnavn], "")</f>
        <v>Sunnhordland</v>
      </c>
    </row>
    <row r="245" spans="12:16" x14ac:dyDescent="0.25">
      <c r="L245">
        <v>46</v>
      </c>
      <c r="M245" t="s">
        <v>330</v>
      </c>
      <c r="N245">
        <v>4614</v>
      </c>
      <c r="O245">
        <v>1</v>
      </c>
      <c r="P245" t="str" cm="1">
        <f t="array" ref="P245">_xlfn.XLOOKUP(1, (Regioner[Regionnr] = Kommuner[[#This Row],[Regionnr]]) * (Regioner[Fylke] = Kommuner[[#This Row],[Fylke]]), Regioner[Regionsnavn], "")</f>
        <v>Sunnhordland</v>
      </c>
    </row>
    <row r="246" spans="12:16" x14ac:dyDescent="0.25">
      <c r="L246">
        <v>46</v>
      </c>
      <c r="M246" t="s">
        <v>331</v>
      </c>
      <c r="N246">
        <v>4615</v>
      </c>
      <c r="O246">
        <v>1</v>
      </c>
      <c r="P246" t="str" cm="1">
        <f t="array" ref="P246">_xlfn.XLOOKUP(1, (Regioner[Regionnr] = Kommuner[[#This Row],[Regionnr]]) * (Regioner[Fylke] = Kommuner[[#This Row],[Fylke]]), Regioner[Regionsnavn], "")</f>
        <v>Sunnhordland</v>
      </c>
    </row>
    <row r="247" spans="12:16" x14ac:dyDescent="0.25">
      <c r="L247">
        <v>46</v>
      </c>
      <c r="M247" t="s">
        <v>332</v>
      </c>
      <c r="N247">
        <v>4616</v>
      </c>
      <c r="O247">
        <v>1</v>
      </c>
      <c r="P247" t="str" cm="1">
        <f t="array" ref="P247">_xlfn.XLOOKUP(1, (Regioner[Regionnr] = Kommuner[[#This Row],[Regionnr]]) * (Regioner[Fylke] = Kommuner[[#This Row],[Fylke]]), Regioner[Regionsnavn], "")</f>
        <v>Sunnhordland</v>
      </c>
    </row>
    <row r="248" spans="12:16" x14ac:dyDescent="0.25">
      <c r="L248">
        <v>46</v>
      </c>
      <c r="M248" t="s">
        <v>333</v>
      </c>
      <c r="N248">
        <v>4617</v>
      </c>
      <c r="O248">
        <v>1</v>
      </c>
      <c r="P248" t="str" cm="1">
        <f t="array" ref="P248">_xlfn.XLOOKUP(1, (Regioner[Regionnr] = Kommuner[[#This Row],[Regionnr]]) * (Regioner[Fylke] = Kommuner[[#This Row],[Fylke]]), Regioner[Regionsnavn], "")</f>
        <v>Sunnhordland</v>
      </c>
    </row>
    <row r="249" spans="12:16" x14ac:dyDescent="0.25">
      <c r="L249">
        <v>46</v>
      </c>
      <c r="M249" t="s">
        <v>334</v>
      </c>
      <c r="N249">
        <v>4618</v>
      </c>
      <c r="O249">
        <v>4</v>
      </c>
      <c r="P249" t="str" cm="1">
        <f t="array" ref="P249">_xlfn.XLOOKUP(1, (Regioner[Regionnr] = Kommuner[[#This Row],[Regionnr]]) * (Regioner[Fylke] = Kommuner[[#This Row],[Fylke]]), Regioner[Regionsnavn], "")</f>
        <v>Hardanger og Voss</v>
      </c>
    </row>
    <row r="250" spans="12:16" x14ac:dyDescent="0.25">
      <c r="L250">
        <v>46</v>
      </c>
      <c r="M250" t="s">
        <v>335</v>
      </c>
      <c r="N250">
        <v>4619</v>
      </c>
      <c r="O250">
        <v>4</v>
      </c>
      <c r="P250" t="str" cm="1">
        <f t="array" ref="P250">_xlfn.XLOOKUP(1, (Regioner[Regionnr] = Kommuner[[#This Row],[Regionnr]]) * (Regioner[Fylke] = Kommuner[[#This Row],[Fylke]]), Regioner[Regionsnavn], "")</f>
        <v>Hardanger og Voss</v>
      </c>
    </row>
    <row r="251" spans="12:16" x14ac:dyDescent="0.25">
      <c r="L251">
        <v>46</v>
      </c>
      <c r="M251" t="s">
        <v>336</v>
      </c>
      <c r="N251">
        <v>4620</v>
      </c>
      <c r="O251">
        <v>4</v>
      </c>
      <c r="P251" t="str" cm="1">
        <f t="array" ref="P251">_xlfn.XLOOKUP(1, (Regioner[Regionnr] = Kommuner[[#This Row],[Regionnr]]) * (Regioner[Fylke] = Kommuner[[#This Row],[Fylke]]), Regioner[Regionsnavn], "")</f>
        <v>Hardanger og Voss</v>
      </c>
    </row>
    <row r="252" spans="12:16" x14ac:dyDescent="0.25">
      <c r="L252">
        <v>46</v>
      </c>
      <c r="M252" t="s">
        <v>337</v>
      </c>
      <c r="N252">
        <v>4621</v>
      </c>
      <c r="O252">
        <v>4</v>
      </c>
      <c r="P252" t="str" cm="1">
        <f t="array" ref="P252">_xlfn.XLOOKUP(1, (Regioner[Regionnr] = Kommuner[[#This Row],[Regionnr]]) * (Regioner[Fylke] = Kommuner[[#This Row],[Fylke]]), Regioner[Regionsnavn], "")</f>
        <v>Hardanger og Voss</v>
      </c>
    </row>
    <row r="253" spans="12:16" x14ac:dyDescent="0.25">
      <c r="L253">
        <v>46</v>
      </c>
      <c r="M253" t="s">
        <v>338</v>
      </c>
      <c r="N253">
        <v>4622</v>
      </c>
      <c r="O253">
        <v>4</v>
      </c>
      <c r="P253" t="str" cm="1">
        <f t="array" ref="P253">_xlfn.XLOOKUP(1, (Regioner[Regionnr] = Kommuner[[#This Row],[Regionnr]]) * (Regioner[Fylke] = Kommuner[[#This Row],[Fylke]]), Regioner[Regionsnavn], "")</f>
        <v>Hardanger og Voss</v>
      </c>
    </row>
    <row r="254" spans="12:16" x14ac:dyDescent="0.25">
      <c r="L254">
        <v>46</v>
      </c>
      <c r="M254" t="s">
        <v>339</v>
      </c>
      <c r="N254">
        <v>4623</v>
      </c>
      <c r="O254">
        <v>2</v>
      </c>
      <c r="P254" t="str" cm="1">
        <f t="array" ref="P254">_xlfn.XLOOKUP(1, (Regioner[Regionnr] = Kommuner[[#This Row],[Regionnr]]) * (Regioner[Fylke] = Kommuner[[#This Row],[Fylke]]), Regioner[Regionsnavn], "")</f>
        <v>Midthordland</v>
      </c>
    </row>
    <row r="255" spans="12:16" x14ac:dyDescent="0.25">
      <c r="L255">
        <v>46</v>
      </c>
      <c r="M255" t="s">
        <v>340</v>
      </c>
      <c r="N255">
        <v>4624</v>
      </c>
      <c r="O255">
        <v>2</v>
      </c>
      <c r="P255" t="str" cm="1">
        <f t="array" ref="P255">_xlfn.XLOOKUP(1, (Regioner[Regionnr] = Kommuner[[#This Row],[Regionnr]]) * (Regioner[Fylke] = Kommuner[[#This Row],[Fylke]]), Regioner[Regionsnavn], "")</f>
        <v>Midthordland</v>
      </c>
    </row>
    <row r="256" spans="12:16" x14ac:dyDescent="0.25">
      <c r="L256">
        <v>46</v>
      </c>
      <c r="M256" t="s">
        <v>341</v>
      </c>
      <c r="N256">
        <v>4625</v>
      </c>
      <c r="O256">
        <v>2</v>
      </c>
      <c r="P256" t="str" cm="1">
        <f t="array" ref="P256">_xlfn.XLOOKUP(1, (Regioner[Regionnr] = Kommuner[[#This Row],[Regionnr]]) * (Regioner[Fylke] = Kommuner[[#This Row],[Fylke]]), Regioner[Regionsnavn], "")</f>
        <v>Midthordland</v>
      </c>
    </row>
    <row r="257" spans="12:16" x14ac:dyDescent="0.25">
      <c r="L257">
        <v>46</v>
      </c>
      <c r="M257" t="s">
        <v>342</v>
      </c>
      <c r="N257">
        <v>4626</v>
      </c>
      <c r="O257">
        <v>2</v>
      </c>
      <c r="P257" t="str" cm="1">
        <f t="array" ref="P257">_xlfn.XLOOKUP(1, (Regioner[Regionnr] = Kommuner[[#This Row],[Regionnr]]) * (Regioner[Fylke] = Kommuner[[#This Row],[Fylke]]), Regioner[Regionsnavn], "")</f>
        <v>Midthordland</v>
      </c>
    </row>
    <row r="258" spans="12:16" x14ac:dyDescent="0.25">
      <c r="L258">
        <v>46</v>
      </c>
      <c r="M258" t="s">
        <v>343</v>
      </c>
      <c r="N258">
        <v>4627</v>
      </c>
      <c r="O258">
        <v>2</v>
      </c>
      <c r="P258" t="str" cm="1">
        <f t="array" ref="P258">_xlfn.XLOOKUP(1, (Regioner[Regionnr] = Kommuner[[#This Row],[Regionnr]]) * (Regioner[Fylke] = Kommuner[[#This Row],[Fylke]]), Regioner[Regionsnavn], "")</f>
        <v>Midthordland</v>
      </c>
    </row>
    <row r="259" spans="12:16" x14ac:dyDescent="0.25">
      <c r="L259">
        <v>46</v>
      </c>
      <c r="M259" t="s">
        <v>344</v>
      </c>
      <c r="N259">
        <v>4628</v>
      </c>
      <c r="O259">
        <v>3</v>
      </c>
      <c r="P259" t="str" cm="1">
        <f t="array" ref="P259">_xlfn.XLOOKUP(1, (Regioner[Regionnr] = Kommuner[[#This Row],[Regionnr]]) * (Regioner[Fylke] = Kommuner[[#This Row],[Fylke]]), Regioner[Regionsnavn], "")</f>
        <v>Nordhordland</v>
      </c>
    </row>
    <row r="260" spans="12:16" x14ac:dyDescent="0.25">
      <c r="L260">
        <v>46</v>
      </c>
      <c r="M260" t="s">
        <v>345</v>
      </c>
      <c r="N260">
        <v>4629</v>
      </c>
      <c r="O260">
        <v>3</v>
      </c>
      <c r="P260" t="str" cm="1">
        <f t="array" ref="P260">_xlfn.XLOOKUP(1, (Regioner[Regionnr] = Kommuner[[#This Row],[Regionnr]]) * (Regioner[Fylke] = Kommuner[[#This Row],[Fylke]]), Regioner[Regionsnavn], "")</f>
        <v>Nordhordland</v>
      </c>
    </row>
    <row r="261" spans="12:16" x14ac:dyDescent="0.25">
      <c r="L261">
        <v>46</v>
      </c>
      <c r="M261" t="s">
        <v>346</v>
      </c>
      <c r="N261">
        <v>4630</v>
      </c>
      <c r="O261">
        <v>3</v>
      </c>
      <c r="P261" t="str" cm="1">
        <f t="array" ref="P261">_xlfn.XLOOKUP(1, (Regioner[Regionnr] = Kommuner[[#This Row],[Regionnr]]) * (Regioner[Fylke] = Kommuner[[#This Row],[Fylke]]), Regioner[Regionsnavn], "")</f>
        <v>Nordhordland</v>
      </c>
    </row>
    <row r="262" spans="12:16" x14ac:dyDescent="0.25">
      <c r="L262">
        <v>46</v>
      </c>
      <c r="M262" t="s">
        <v>347</v>
      </c>
      <c r="N262">
        <v>4631</v>
      </c>
      <c r="O262">
        <v>3</v>
      </c>
      <c r="P262" t="str" cm="1">
        <f t="array" ref="P262">_xlfn.XLOOKUP(1, (Regioner[Regionnr] = Kommuner[[#This Row],[Regionnr]]) * (Regioner[Fylke] = Kommuner[[#This Row],[Fylke]]), Regioner[Regionsnavn], "")</f>
        <v>Nordhordland</v>
      </c>
    </row>
    <row r="263" spans="12:16" x14ac:dyDescent="0.25">
      <c r="L263">
        <v>46</v>
      </c>
      <c r="M263" t="s">
        <v>348</v>
      </c>
      <c r="N263">
        <v>4632</v>
      </c>
      <c r="O263">
        <v>3</v>
      </c>
      <c r="P263" t="str" cm="1">
        <f t="array" ref="P263">_xlfn.XLOOKUP(1, (Regioner[Regionnr] = Kommuner[[#This Row],[Regionnr]]) * (Regioner[Fylke] = Kommuner[[#This Row],[Fylke]]), Regioner[Regionsnavn], "")</f>
        <v>Nordhordland</v>
      </c>
    </row>
    <row r="264" spans="12:16" x14ac:dyDescent="0.25">
      <c r="L264">
        <v>46</v>
      </c>
      <c r="M264" t="s">
        <v>349</v>
      </c>
      <c r="N264">
        <v>4633</v>
      </c>
      <c r="O264">
        <v>3</v>
      </c>
      <c r="P264" t="str" cm="1">
        <f t="array" ref="P264">_xlfn.XLOOKUP(1, (Regioner[Regionnr] = Kommuner[[#This Row],[Regionnr]]) * (Regioner[Fylke] = Kommuner[[#This Row],[Fylke]]), Regioner[Regionsnavn], "")</f>
        <v>Nordhordland</v>
      </c>
    </row>
    <row r="265" spans="12:16" x14ac:dyDescent="0.25">
      <c r="L265">
        <v>46</v>
      </c>
      <c r="M265" t="s">
        <v>350</v>
      </c>
      <c r="N265">
        <v>4634</v>
      </c>
      <c r="O265">
        <v>3</v>
      </c>
      <c r="P265" t="str" cm="1">
        <f t="array" ref="P265">_xlfn.XLOOKUP(1, (Regioner[Regionnr] = Kommuner[[#This Row],[Regionnr]]) * (Regioner[Fylke] = Kommuner[[#This Row],[Fylke]]), Regioner[Regionsnavn], "")</f>
        <v>Nordhordland</v>
      </c>
    </row>
    <row r="266" spans="12:16" x14ac:dyDescent="0.25">
      <c r="L266">
        <v>46</v>
      </c>
      <c r="M266" t="s">
        <v>351</v>
      </c>
      <c r="N266">
        <v>4635</v>
      </c>
      <c r="O266">
        <v>3</v>
      </c>
      <c r="P266" t="str" cm="1">
        <f t="array" ref="P266">_xlfn.XLOOKUP(1, (Regioner[Regionnr] = Kommuner[[#This Row],[Regionnr]]) * (Regioner[Fylke] = Kommuner[[#This Row],[Fylke]]), Regioner[Regionsnavn], "")</f>
        <v>Nordhordland</v>
      </c>
    </row>
    <row r="267" spans="12:16" x14ac:dyDescent="0.25">
      <c r="L267">
        <v>46</v>
      </c>
      <c r="M267" t="s">
        <v>352</v>
      </c>
      <c r="N267">
        <v>4636</v>
      </c>
      <c r="O267">
        <v>6</v>
      </c>
      <c r="P267" t="str" cm="1">
        <f t="array" ref="P267">_xlfn.XLOOKUP(1, (Regioner[Regionnr] = Kommuner[[#This Row],[Regionnr]]) * (Regioner[Fylke] = Kommuner[[#This Row],[Fylke]]), Regioner[Regionsnavn], "")</f>
        <v>Sogn</v>
      </c>
    </row>
    <row r="268" spans="12:16" x14ac:dyDescent="0.25">
      <c r="L268">
        <v>46</v>
      </c>
      <c r="M268" t="s">
        <v>353</v>
      </c>
      <c r="N268">
        <v>4637</v>
      </c>
      <c r="O268">
        <v>6</v>
      </c>
      <c r="P268" t="str" cm="1">
        <f t="array" ref="P268">_xlfn.XLOOKUP(1, (Regioner[Regionnr] = Kommuner[[#This Row],[Regionnr]]) * (Regioner[Fylke] = Kommuner[[#This Row],[Fylke]]), Regioner[Regionsnavn], "")</f>
        <v>Sogn</v>
      </c>
    </row>
    <row r="269" spans="12:16" x14ac:dyDescent="0.25">
      <c r="L269">
        <v>46</v>
      </c>
      <c r="M269" t="s">
        <v>354</v>
      </c>
      <c r="N269">
        <v>4638</v>
      </c>
      <c r="O269">
        <v>6</v>
      </c>
      <c r="P269" t="str" cm="1">
        <f t="array" ref="P269">_xlfn.XLOOKUP(1, (Regioner[Regionnr] = Kommuner[[#This Row],[Regionnr]]) * (Regioner[Fylke] = Kommuner[[#This Row],[Fylke]]), Regioner[Regionsnavn], "")</f>
        <v>Sogn</v>
      </c>
    </row>
    <row r="270" spans="12:16" x14ac:dyDescent="0.25">
      <c r="L270">
        <v>46</v>
      </c>
      <c r="M270" t="s">
        <v>355</v>
      </c>
      <c r="N270">
        <v>4639</v>
      </c>
      <c r="O270">
        <v>6</v>
      </c>
      <c r="P270" t="str" cm="1">
        <f t="array" ref="P270">_xlfn.XLOOKUP(1, (Regioner[Regionnr] = Kommuner[[#This Row],[Regionnr]]) * (Regioner[Fylke] = Kommuner[[#This Row],[Fylke]]), Regioner[Regionsnavn], "")</f>
        <v>Sogn</v>
      </c>
    </row>
    <row r="271" spans="12:16" x14ac:dyDescent="0.25">
      <c r="L271">
        <v>46</v>
      </c>
      <c r="M271" t="s">
        <v>356</v>
      </c>
      <c r="N271">
        <v>4640</v>
      </c>
      <c r="O271">
        <v>6</v>
      </c>
      <c r="P271" t="str" cm="1">
        <f t="array" ref="P271">_xlfn.XLOOKUP(1, (Regioner[Regionnr] = Kommuner[[#This Row],[Regionnr]]) * (Regioner[Fylke] = Kommuner[[#This Row],[Fylke]]), Regioner[Regionsnavn], "")</f>
        <v>Sogn</v>
      </c>
    </row>
    <row r="272" spans="12:16" x14ac:dyDescent="0.25">
      <c r="L272">
        <v>46</v>
      </c>
      <c r="M272" t="s">
        <v>357</v>
      </c>
      <c r="N272">
        <v>4641</v>
      </c>
      <c r="O272">
        <v>6</v>
      </c>
      <c r="P272" t="str" cm="1">
        <f t="array" ref="P272">_xlfn.XLOOKUP(1, (Regioner[Regionnr] = Kommuner[[#This Row],[Regionnr]]) * (Regioner[Fylke] = Kommuner[[#This Row],[Fylke]]), Regioner[Regionsnavn], "")</f>
        <v>Sogn</v>
      </c>
    </row>
    <row r="273" spans="12:16" x14ac:dyDescent="0.25">
      <c r="L273">
        <v>46</v>
      </c>
      <c r="M273" t="s">
        <v>358</v>
      </c>
      <c r="N273">
        <v>4642</v>
      </c>
      <c r="O273">
        <v>6</v>
      </c>
      <c r="P273" t="str" cm="1">
        <f t="array" ref="P273">_xlfn.XLOOKUP(1, (Regioner[Regionnr] = Kommuner[[#This Row],[Regionnr]]) * (Regioner[Fylke] = Kommuner[[#This Row],[Fylke]]), Regioner[Regionsnavn], "")</f>
        <v>Sogn</v>
      </c>
    </row>
    <row r="274" spans="12:16" x14ac:dyDescent="0.25">
      <c r="L274">
        <v>46</v>
      </c>
      <c r="M274" t="s">
        <v>359</v>
      </c>
      <c r="N274">
        <v>4643</v>
      </c>
      <c r="O274">
        <v>6</v>
      </c>
      <c r="P274" t="str" cm="1">
        <f t="array" ref="P274">_xlfn.XLOOKUP(1, (Regioner[Regionnr] = Kommuner[[#This Row],[Regionnr]]) * (Regioner[Fylke] = Kommuner[[#This Row],[Fylke]]), Regioner[Regionsnavn], "")</f>
        <v>Sogn</v>
      </c>
    </row>
    <row r="275" spans="12:16" x14ac:dyDescent="0.25">
      <c r="L275">
        <v>46</v>
      </c>
      <c r="M275" t="s">
        <v>360</v>
      </c>
      <c r="N275">
        <v>4644</v>
      </c>
      <c r="O275">
        <v>5</v>
      </c>
      <c r="P275" t="str" cm="1">
        <f t="array" ref="P275">_xlfn.XLOOKUP(1, (Regioner[Regionnr] = Kommuner[[#This Row],[Regionnr]]) * (Regioner[Fylke] = Kommuner[[#This Row],[Fylke]]), Regioner[Regionsnavn], "")</f>
        <v>Sunnfjord</v>
      </c>
    </row>
    <row r="276" spans="12:16" x14ac:dyDescent="0.25">
      <c r="L276">
        <v>46</v>
      </c>
      <c r="M276" t="s">
        <v>361</v>
      </c>
      <c r="N276">
        <v>4645</v>
      </c>
      <c r="O276">
        <v>5</v>
      </c>
      <c r="P276" t="str" cm="1">
        <f t="array" ref="P276">_xlfn.XLOOKUP(1, (Regioner[Regionnr] = Kommuner[[#This Row],[Regionnr]]) * (Regioner[Fylke] = Kommuner[[#This Row],[Fylke]]), Regioner[Regionsnavn], "")</f>
        <v>Sunnfjord</v>
      </c>
    </row>
    <row r="277" spans="12:16" x14ac:dyDescent="0.25">
      <c r="L277">
        <v>46</v>
      </c>
      <c r="M277" t="s">
        <v>362</v>
      </c>
      <c r="N277">
        <v>4646</v>
      </c>
      <c r="O277">
        <v>5</v>
      </c>
      <c r="P277" t="str" cm="1">
        <f t="array" ref="P277">_xlfn.XLOOKUP(1, (Regioner[Regionnr] = Kommuner[[#This Row],[Regionnr]]) * (Regioner[Fylke] = Kommuner[[#This Row],[Fylke]]), Regioner[Regionsnavn], "")</f>
        <v>Sunnfjord</v>
      </c>
    </row>
    <row r="278" spans="12:16" x14ac:dyDescent="0.25">
      <c r="L278">
        <v>46</v>
      </c>
      <c r="M278" t="s">
        <v>122</v>
      </c>
      <c r="N278">
        <v>4647</v>
      </c>
      <c r="O278">
        <v>5</v>
      </c>
      <c r="P278" t="str" cm="1">
        <f t="array" ref="P278">_xlfn.XLOOKUP(1, (Regioner[Regionnr] = Kommuner[[#This Row],[Regionnr]]) * (Regioner[Fylke] = Kommuner[[#This Row],[Fylke]]), Regioner[Regionsnavn], "")</f>
        <v>Sunnfjord</v>
      </c>
    </row>
    <row r="279" spans="12:16" x14ac:dyDescent="0.25">
      <c r="L279">
        <v>46</v>
      </c>
      <c r="M279" t="s">
        <v>363</v>
      </c>
      <c r="N279">
        <v>4648</v>
      </c>
      <c r="O279">
        <v>7</v>
      </c>
      <c r="P279" t="str" cm="1">
        <f t="array" ref="P279">_xlfn.XLOOKUP(1, (Regioner[Regionnr] = Kommuner[[#This Row],[Regionnr]]) * (Regioner[Fylke] = Kommuner[[#This Row],[Fylke]]), Regioner[Regionsnavn], "")</f>
        <v>Nordfjord</v>
      </c>
    </row>
    <row r="280" spans="12:16" x14ac:dyDescent="0.25">
      <c r="L280">
        <v>46</v>
      </c>
      <c r="M280" t="s">
        <v>364</v>
      </c>
      <c r="N280">
        <v>4649</v>
      </c>
      <c r="O280">
        <v>7</v>
      </c>
      <c r="P280" t="str" cm="1">
        <f t="array" ref="P280">_xlfn.XLOOKUP(1, (Regioner[Regionnr] = Kommuner[[#This Row],[Regionnr]]) * (Regioner[Fylke] = Kommuner[[#This Row],[Fylke]]), Regioner[Regionsnavn], "")</f>
        <v>Nordfjord</v>
      </c>
    </row>
    <row r="281" spans="12:16" x14ac:dyDescent="0.25">
      <c r="L281">
        <v>46</v>
      </c>
      <c r="M281" t="s">
        <v>365</v>
      </c>
      <c r="N281">
        <v>4650</v>
      </c>
      <c r="O281">
        <v>7</v>
      </c>
      <c r="P281" t="str" cm="1">
        <f t="array" ref="P281">_xlfn.XLOOKUP(1, (Regioner[Regionnr] = Kommuner[[#This Row],[Regionnr]]) * (Regioner[Fylke] = Kommuner[[#This Row],[Fylke]]), Regioner[Regionsnavn], "")</f>
        <v>Nordfjord</v>
      </c>
    </row>
    <row r="282" spans="12:16" x14ac:dyDescent="0.25">
      <c r="L282">
        <v>46</v>
      </c>
      <c r="M282" t="s">
        <v>366</v>
      </c>
      <c r="N282">
        <v>4651</v>
      </c>
      <c r="O282">
        <v>7</v>
      </c>
      <c r="P282" t="str" cm="1">
        <f t="array" ref="P282">_xlfn.XLOOKUP(1, (Regioner[Regionnr] = Kommuner[[#This Row],[Regionnr]]) * (Regioner[Fylke] = Kommuner[[#This Row],[Fylke]]), Regioner[Regionsnavn], "")</f>
        <v>Nordfjord</v>
      </c>
    </row>
    <row r="283" spans="12:16" x14ac:dyDescent="0.25">
      <c r="L283">
        <v>50</v>
      </c>
      <c r="M283" t="s">
        <v>367</v>
      </c>
      <c r="N283">
        <v>5001</v>
      </c>
      <c r="P283" t="str" cm="1">
        <f t="array" ref="P283">_xlfn.XLOOKUP(1, (Regioner[Regionnr] = Kommuner[[#This Row],[Regionnr]]) * (Regioner[Fylke] = Kommuner[[#This Row],[Fylke]]), Regioner[Regionsnavn], "")</f>
        <v/>
      </c>
    </row>
    <row r="284" spans="12:16" x14ac:dyDescent="0.25">
      <c r="L284">
        <v>50</v>
      </c>
      <c r="M284" t="s">
        <v>368</v>
      </c>
      <c r="N284">
        <v>5006</v>
      </c>
      <c r="P284" t="str" cm="1">
        <f t="array" ref="P284">_xlfn.XLOOKUP(1, (Regioner[Regionnr] = Kommuner[[#This Row],[Regionnr]]) * (Regioner[Fylke] = Kommuner[[#This Row],[Fylke]]), Regioner[Regionsnavn], "")</f>
        <v/>
      </c>
    </row>
    <row r="285" spans="12:16" x14ac:dyDescent="0.25">
      <c r="L285">
        <v>50</v>
      </c>
      <c r="M285" t="s">
        <v>369</v>
      </c>
      <c r="N285">
        <v>5007</v>
      </c>
      <c r="P285" t="str" cm="1">
        <f t="array" ref="P285">_xlfn.XLOOKUP(1, (Regioner[Regionnr] = Kommuner[[#This Row],[Regionnr]]) * (Regioner[Fylke] = Kommuner[[#This Row],[Fylke]]), Regioner[Regionsnavn], "")</f>
        <v/>
      </c>
    </row>
    <row r="286" spans="12:16" x14ac:dyDescent="0.25">
      <c r="L286">
        <v>50</v>
      </c>
      <c r="M286" t="s">
        <v>370</v>
      </c>
      <c r="N286">
        <v>5014</v>
      </c>
      <c r="P286" t="str" cm="1">
        <f t="array" ref="P286">_xlfn.XLOOKUP(1, (Regioner[Regionnr] = Kommuner[[#This Row],[Regionnr]]) * (Regioner[Fylke] = Kommuner[[#This Row],[Fylke]]), Regioner[Regionsnavn], "")</f>
        <v/>
      </c>
    </row>
    <row r="287" spans="12:16" x14ac:dyDescent="0.25">
      <c r="L287">
        <v>50</v>
      </c>
      <c r="M287" t="s">
        <v>371</v>
      </c>
      <c r="N287">
        <v>5020</v>
      </c>
      <c r="P287" t="str" cm="1">
        <f t="array" ref="P287">_xlfn.XLOOKUP(1, (Regioner[Regionnr] = Kommuner[[#This Row],[Regionnr]]) * (Regioner[Fylke] = Kommuner[[#This Row],[Fylke]]), Regioner[Regionsnavn], "")</f>
        <v/>
      </c>
    </row>
    <row r="288" spans="12:16" x14ac:dyDescent="0.25">
      <c r="L288">
        <v>50</v>
      </c>
      <c r="M288" t="s">
        <v>372</v>
      </c>
      <c r="N288">
        <v>5021</v>
      </c>
      <c r="P288" t="str" cm="1">
        <f t="array" ref="P288">_xlfn.XLOOKUP(1, (Regioner[Regionnr] = Kommuner[[#This Row],[Regionnr]]) * (Regioner[Fylke] = Kommuner[[#This Row],[Fylke]]), Regioner[Regionsnavn], "")</f>
        <v/>
      </c>
    </row>
    <row r="289" spans="12:16" x14ac:dyDescent="0.25">
      <c r="L289">
        <v>50</v>
      </c>
      <c r="M289" t="s">
        <v>373</v>
      </c>
      <c r="N289">
        <v>5022</v>
      </c>
      <c r="P289" t="str" cm="1">
        <f t="array" ref="P289">_xlfn.XLOOKUP(1, (Regioner[Regionnr] = Kommuner[[#This Row],[Regionnr]]) * (Regioner[Fylke] = Kommuner[[#This Row],[Fylke]]), Regioner[Regionsnavn], "")</f>
        <v/>
      </c>
    </row>
    <row r="290" spans="12:16" x14ac:dyDescent="0.25">
      <c r="L290">
        <v>50</v>
      </c>
      <c r="M290" t="s">
        <v>374</v>
      </c>
      <c r="N290">
        <v>5025</v>
      </c>
      <c r="P290" t="str" cm="1">
        <f t="array" ref="P290">_xlfn.XLOOKUP(1, (Regioner[Regionnr] = Kommuner[[#This Row],[Regionnr]]) * (Regioner[Fylke] = Kommuner[[#This Row],[Fylke]]), Regioner[Regionsnavn], "")</f>
        <v/>
      </c>
    </row>
    <row r="291" spans="12:16" x14ac:dyDescent="0.25">
      <c r="L291">
        <v>50</v>
      </c>
      <c r="M291" t="s">
        <v>375</v>
      </c>
      <c r="N291">
        <v>5026</v>
      </c>
      <c r="P291" t="str" cm="1">
        <f t="array" ref="P291">_xlfn.XLOOKUP(1, (Regioner[Regionnr] = Kommuner[[#This Row],[Regionnr]]) * (Regioner[Fylke] = Kommuner[[#This Row],[Fylke]]), Regioner[Regionsnavn], "")</f>
        <v/>
      </c>
    </row>
    <row r="292" spans="12:16" x14ac:dyDescent="0.25">
      <c r="L292">
        <v>50</v>
      </c>
      <c r="M292" t="s">
        <v>376</v>
      </c>
      <c r="N292">
        <v>5027</v>
      </c>
      <c r="P292" t="str" cm="1">
        <f t="array" ref="P292">_xlfn.XLOOKUP(1, (Regioner[Regionnr] = Kommuner[[#This Row],[Regionnr]]) * (Regioner[Fylke] = Kommuner[[#This Row],[Fylke]]), Regioner[Regionsnavn], "")</f>
        <v/>
      </c>
    </row>
    <row r="293" spans="12:16" x14ac:dyDescent="0.25">
      <c r="L293">
        <v>50</v>
      </c>
      <c r="M293" t="s">
        <v>377</v>
      </c>
      <c r="N293">
        <v>5028</v>
      </c>
      <c r="P293" t="str" cm="1">
        <f t="array" ref="P293">_xlfn.XLOOKUP(1, (Regioner[Regionnr] = Kommuner[[#This Row],[Regionnr]]) * (Regioner[Fylke] = Kommuner[[#This Row],[Fylke]]), Regioner[Regionsnavn], "")</f>
        <v/>
      </c>
    </row>
    <row r="294" spans="12:16" x14ac:dyDescent="0.25">
      <c r="L294">
        <v>50</v>
      </c>
      <c r="M294" t="s">
        <v>378</v>
      </c>
      <c r="N294">
        <v>5029</v>
      </c>
      <c r="P294" t="str" cm="1">
        <f t="array" ref="P294">_xlfn.XLOOKUP(1, (Regioner[Regionnr] = Kommuner[[#This Row],[Regionnr]]) * (Regioner[Fylke] = Kommuner[[#This Row],[Fylke]]), Regioner[Regionsnavn], "")</f>
        <v/>
      </c>
    </row>
    <row r="295" spans="12:16" x14ac:dyDescent="0.25">
      <c r="L295">
        <v>50</v>
      </c>
      <c r="M295" t="s">
        <v>379</v>
      </c>
      <c r="N295">
        <v>5031</v>
      </c>
      <c r="P295" t="str" cm="1">
        <f t="array" ref="P295">_xlfn.XLOOKUP(1, (Regioner[Regionnr] = Kommuner[[#This Row],[Regionnr]]) * (Regioner[Fylke] = Kommuner[[#This Row],[Fylke]]), Regioner[Regionsnavn], "")</f>
        <v/>
      </c>
    </row>
    <row r="296" spans="12:16" x14ac:dyDescent="0.25">
      <c r="L296">
        <v>50</v>
      </c>
      <c r="M296" t="s">
        <v>380</v>
      </c>
      <c r="N296">
        <v>5032</v>
      </c>
      <c r="P296" t="str" cm="1">
        <f t="array" ref="P296">_xlfn.XLOOKUP(1, (Regioner[Regionnr] = Kommuner[[#This Row],[Regionnr]]) * (Regioner[Fylke] = Kommuner[[#This Row],[Fylke]]), Regioner[Regionsnavn], "")</f>
        <v/>
      </c>
    </row>
    <row r="297" spans="12:16" x14ac:dyDescent="0.25">
      <c r="L297">
        <v>50</v>
      </c>
      <c r="M297" t="s">
        <v>381</v>
      </c>
      <c r="N297">
        <v>5033</v>
      </c>
      <c r="P297" t="str" cm="1">
        <f t="array" ref="P297">_xlfn.XLOOKUP(1, (Regioner[Regionnr] = Kommuner[[#This Row],[Regionnr]]) * (Regioner[Fylke] = Kommuner[[#This Row],[Fylke]]), Regioner[Regionsnavn], "")</f>
        <v/>
      </c>
    </row>
    <row r="298" spans="12:16" x14ac:dyDescent="0.25">
      <c r="L298">
        <v>50</v>
      </c>
      <c r="M298" t="s">
        <v>382</v>
      </c>
      <c r="N298">
        <v>5034</v>
      </c>
      <c r="P298" t="str" cm="1">
        <f t="array" ref="P298">_xlfn.XLOOKUP(1, (Regioner[Regionnr] = Kommuner[[#This Row],[Regionnr]]) * (Regioner[Fylke] = Kommuner[[#This Row],[Fylke]]), Regioner[Regionsnavn], "")</f>
        <v/>
      </c>
    </row>
    <row r="299" spans="12:16" x14ac:dyDescent="0.25">
      <c r="L299">
        <v>50</v>
      </c>
      <c r="M299" t="s">
        <v>383</v>
      </c>
      <c r="N299">
        <v>5035</v>
      </c>
      <c r="P299" t="str" cm="1">
        <f t="array" ref="P299">_xlfn.XLOOKUP(1, (Regioner[Regionnr] = Kommuner[[#This Row],[Regionnr]]) * (Regioner[Fylke] = Kommuner[[#This Row],[Fylke]]), Regioner[Regionsnavn], "")</f>
        <v/>
      </c>
    </row>
    <row r="300" spans="12:16" x14ac:dyDescent="0.25">
      <c r="L300">
        <v>50</v>
      </c>
      <c r="M300" t="s">
        <v>384</v>
      </c>
      <c r="N300">
        <v>5036</v>
      </c>
      <c r="P300" t="str" cm="1">
        <f t="array" ref="P300">_xlfn.XLOOKUP(1, (Regioner[Regionnr] = Kommuner[[#This Row],[Regionnr]]) * (Regioner[Fylke] = Kommuner[[#This Row],[Fylke]]), Regioner[Regionsnavn], "")</f>
        <v/>
      </c>
    </row>
    <row r="301" spans="12:16" x14ac:dyDescent="0.25">
      <c r="L301">
        <v>50</v>
      </c>
      <c r="M301" t="s">
        <v>385</v>
      </c>
      <c r="N301">
        <v>5037</v>
      </c>
      <c r="P301" t="str" cm="1">
        <f t="array" ref="P301">_xlfn.XLOOKUP(1, (Regioner[Regionnr] = Kommuner[[#This Row],[Regionnr]]) * (Regioner[Fylke] = Kommuner[[#This Row],[Fylke]]), Regioner[Regionsnavn], "")</f>
        <v/>
      </c>
    </row>
    <row r="302" spans="12:16" x14ac:dyDescent="0.25">
      <c r="L302">
        <v>50</v>
      </c>
      <c r="M302" t="s">
        <v>386</v>
      </c>
      <c r="N302">
        <v>5038</v>
      </c>
      <c r="P302" t="str" cm="1">
        <f t="array" ref="P302">_xlfn.XLOOKUP(1, (Regioner[Regionnr] = Kommuner[[#This Row],[Regionnr]]) * (Regioner[Fylke] = Kommuner[[#This Row],[Fylke]]), Regioner[Regionsnavn], "")</f>
        <v/>
      </c>
    </row>
    <row r="303" spans="12:16" x14ac:dyDescent="0.25">
      <c r="L303">
        <v>50</v>
      </c>
      <c r="M303" t="s">
        <v>387</v>
      </c>
      <c r="N303">
        <v>5041</v>
      </c>
      <c r="P303" t="str" cm="1">
        <f t="array" ref="P303">_xlfn.XLOOKUP(1, (Regioner[Regionnr] = Kommuner[[#This Row],[Regionnr]]) * (Regioner[Fylke] = Kommuner[[#This Row],[Fylke]]), Regioner[Regionsnavn], "")</f>
        <v/>
      </c>
    </row>
    <row r="304" spans="12:16" x14ac:dyDescent="0.25">
      <c r="L304">
        <v>50</v>
      </c>
      <c r="M304" t="s">
        <v>388</v>
      </c>
      <c r="N304">
        <v>5042</v>
      </c>
      <c r="P304" t="str" cm="1">
        <f t="array" ref="P304">_xlfn.XLOOKUP(1, (Regioner[Regionnr] = Kommuner[[#This Row],[Regionnr]]) * (Regioner[Fylke] = Kommuner[[#This Row],[Fylke]]), Regioner[Regionsnavn], "")</f>
        <v/>
      </c>
    </row>
    <row r="305" spans="12:16" x14ac:dyDescent="0.25">
      <c r="L305">
        <v>50</v>
      </c>
      <c r="M305" t="s">
        <v>389</v>
      </c>
      <c r="N305">
        <v>5043</v>
      </c>
      <c r="P305" t="str" cm="1">
        <f t="array" ref="P305">_xlfn.XLOOKUP(1, (Regioner[Regionnr] = Kommuner[[#This Row],[Regionnr]]) * (Regioner[Fylke] = Kommuner[[#This Row],[Fylke]]), Regioner[Regionsnavn], "")</f>
        <v/>
      </c>
    </row>
    <row r="306" spans="12:16" x14ac:dyDescent="0.25">
      <c r="L306">
        <v>50</v>
      </c>
      <c r="M306" t="s">
        <v>390</v>
      </c>
      <c r="N306">
        <v>5044</v>
      </c>
      <c r="P306" t="str" cm="1">
        <f t="array" ref="P306">_xlfn.XLOOKUP(1, (Regioner[Regionnr] = Kommuner[[#This Row],[Regionnr]]) * (Regioner[Fylke] = Kommuner[[#This Row],[Fylke]]), Regioner[Regionsnavn], "")</f>
        <v/>
      </c>
    </row>
    <row r="307" spans="12:16" x14ac:dyDescent="0.25">
      <c r="L307">
        <v>50</v>
      </c>
      <c r="M307" t="s">
        <v>391</v>
      </c>
      <c r="N307">
        <v>5045</v>
      </c>
      <c r="P307" t="str" cm="1">
        <f t="array" ref="P307">_xlfn.XLOOKUP(1, (Regioner[Regionnr] = Kommuner[[#This Row],[Regionnr]]) * (Regioner[Fylke] = Kommuner[[#This Row],[Fylke]]), Regioner[Regionsnavn], "")</f>
        <v/>
      </c>
    </row>
    <row r="308" spans="12:16" x14ac:dyDescent="0.25">
      <c r="L308">
        <v>50</v>
      </c>
      <c r="M308" t="s">
        <v>392</v>
      </c>
      <c r="N308">
        <v>5046</v>
      </c>
      <c r="P308" t="str" cm="1">
        <f t="array" ref="P308">_xlfn.XLOOKUP(1, (Regioner[Regionnr] = Kommuner[[#This Row],[Regionnr]]) * (Regioner[Fylke] = Kommuner[[#This Row],[Fylke]]), Regioner[Regionsnavn], "")</f>
        <v/>
      </c>
    </row>
    <row r="309" spans="12:16" x14ac:dyDescent="0.25">
      <c r="L309">
        <v>50</v>
      </c>
      <c r="M309" t="s">
        <v>393</v>
      </c>
      <c r="N309">
        <v>5047</v>
      </c>
      <c r="P309" t="str" cm="1">
        <f t="array" ref="P309">_xlfn.XLOOKUP(1, (Regioner[Regionnr] = Kommuner[[#This Row],[Regionnr]]) * (Regioner[Fylke] = Kommuner[[#This Row],[Fylke]]), Regioner[Regionsnavn], "")</f>
        <v/>
      </c>
    </row>
    <row r="310" spans="12:16" x14ac:dyDescent="0.25">
      <c r="L310">
        <v>50</v>
      </c>
      <c r="M310" t="s">
        <v>394</v>
      </c>
      <c r="N310">
        <v>5049</v>
      </c>
      <c r="P310" t="str" cm="1">
        <f t="array" ref="P310">_xlfn.XLOOKUP(1, (Regioner[Regionnr] = Kommuner[[#This Row],[Regionnr]]) * (Regioner[Fylke] = Kommuner[[#This Row],[Fylke]]), Regioner[Regionsnavn], "")</f>
        <v/>
      </c>
    </row>
    <row r="311" spans="12:16" x14ac:dyDescent="0.25">
      <c r="L311">
        <v>50</v>
      </c>
      <c r="M311" t="s">
        <v>395</v>
      </c>
      <c r="N311">
        <v>5052</v>
      </c>
      <c r="P311" t="str" cm="1">
        <f t="array" ref="P311">_xlfn.XLOOKUP(1, (Regioner[Regionnr] = Kommuner[[#This Row],[Regionnr]]) * (Regioner[Fylke] = Kommuner[[#This Row],[Fylke]]), Regioner[Regionsnavn], "")</f>
        <v/>
      </c>
    </row>
    <row r="312" spans="12:16" x14ac:dyDescent="0.25">
      <c r="L312">
        <v>50</v>
      </c>
      <c r="M312" t="s">
        <v>396</v>
      </c>
      <c r="N312">
        <v>5053</v>
      </c>
      <c r="P312" t="str" cm="1">
        <f t="array" ref="P312">_xlfn.XLOOKUP(1, (Regioner[Regionnr] = Kommuner[[#This Row],[Regionnr]]) * (Regioner[Fylke] = Kommuner[[#This Row],[Fylke]]), Regioner[Regionsnavn], "")</f>
        <v/>
      </c>
    </row>
    <row r="313" spans="12:16" x14ac:dyDescent="0.25">
      <c r="L313">
        <v>50</v>
      </c>
      <c r="M313" t="s">
        <v>397</v>
      </c>
      <c r="N313">
        <v>5054</v>
      </c>
      <c r="P313" t="str" cm="1">
        <f t="array" ref="P313">_xlfn.XLOOKUP(1, (Regioner[Regionnr] = Kommuner[[#This Row],[Regionnr]]) * (Regioner[Fylke] = Kommuner[[#This Row],[Fylke]]), Regioner[Regionsnavn], "")</f>
        <v/>
      </c>
    </row>
    <row r="314" spans="12:16" x14ac:dyDescent="0.25">
      <c r="L314">
        <v>50</v>
      </c>
      <c r="M314" t="s">
        <v>398</v>
      </c>
      <c r="N314">
        <v>5055</v>
      </c>
      <c r="P314" t="str" cm="1">
        <f t="array" ref="P314">_xlfn.XLOOKUP(1, (Regioner[Regionnr] = Kommuner[[#This Row],[Regionnr]]) * (Regioner[Fylke] = Kommuner[[#This Row],[Fylke]]), Regioner[Regionsnavn], "")</f>
        <v/>
      </c>
    </row>
    <row r="315" spans="12:16" x14ac:dyDescent="0.25">
      <c r="L315">
        <v>50</v>
      </c>
      <c r="M315" t="s">
        <v>399</v>
      </c>
      <c r="N315">
        <v>5056</v>
      </c>
      <c r="P315" t="str" cm="1">
        <f t="array" ref="P315">_xlfn.XLOOKUP(1, (Regioner[Regionnr] = Kommuner[[#This Row],[Regionnr]]) * (Regioner[Fylke] = Kommuner[[#This Row],[Fylke]]), Regioner[Regionsnavn], "")</f>
        <v/>
      </c>
    </row>
    <row r="316" spans="12:16" x14ac:dyDescent="0.25">
      <c r="L316">
        <v>50</v>
      </c>
      <c r="M316" t="s">
        <v>400</v>
      </c>
      <c r="N316">
        <v>5057</v>
      </c>
      <c r="P316" t="str" cm="1">
        <f t="array" ref="P316">_xlfn.XLOOKUP(1, (Regioner[Regionnr] = Kommuner[[#This Row],[Regionnr]]) * (Regioner[Fylke] = Kommuner[[#This Row],[Fylke]]), Regioner[Regionsnavn], "")</f>
        <v/>
      </c>
    </row>
    <row r="317" spans="12:16" x14ac:dyDescent="0.25">
      <c r="L317">
        <v>50</v>
      </c>
      <c r="M317" t="s">
        <v>401</v>
      </c>
      <c r="N317">
        <v>5058</v>
      </c>
      <c r="P317" t="str" cm="1">
        <f t="array" ref="P317">_xlfn.XLOOKUP(1, (Regioner[Regionnr] = Kommuner[[#This Row],[Regionnr]]) * (Regioner[Fylke] = Kommuner[[#This Row],[Fylke]]), Regioner[Regionsnavn], "")</f>
        <v/>
      </c>
    </row>
    <row r="318" spans="12:16" x14ac:dyDescent="0.25">
      <c r="L318">
        <v>50</v>
      </c>
      <c r="M318" t="s">
        <v>402</v>
      </c>
      <c r="N318">
        <v>5059</v>
      </c>
      <c r="P318" t="str" cm="1">
        <f t="array" ref="P318">_xlfn.XLOOKUP(1, (Regioner[Regionnr] = Kommuner[[#This Row],[Regionnr]]) * (Regioner[Fylke] = Kommuner[[#This Row],[Fylke]]), Regioner[Regionsnavn], "")</f>
        <v/>
      </c>
    </row>
    <row r="319" spans="12:16" x14ac:dyDescent="0.25">
      <c r="L319">
        <v>50</v>
      </c>
      <c r="M319" t="s">
        <v>403</v>
      </c>
      <c r="N319">
        <v>5060</v>
      </c>
      <c r="P319" t="str" cm="1">
        <f t="array" ref="P319">_xlfn.XLOOKUP(1, (Regioner[Regionnr] = Kommuner[[#This Row],[Regionnr]]) * (Regioner[Fylke] = Kommuner[[#This Row],[Fylke]]), Regioner[Regionsnavn], "")</f>
        <v/>
      </c>
    </row>
    <row r="320" spans="12:16" x14ac:dyDescent="0.25">
      <c r="L320">
        <v>50</v>
      </c>
      <c r="M320" t="s">
        <v>404</v>
      </c>
      <c r="N320">
        <v>5061</v>
      </c>
      <c r="P320" t="str" cm="1">
        <f t="array" ref="P320">_xlfn.XLOOKUP(1, (Regioner[Regionnr] = Kommuner[[#This Row],[Regionnr]]) * (Regioner[Fylke] = Kommuner[[#This Row],[Fylke]]), Regioner[Regionsnavn], "")</f>
        <v/>
      </c>
    </row>
    <row r="321" spans="12:23" x14ac:dyDescent="0.25">
      <c r="L321">
        <v>55</v>
      </c>
      <c r="M321" t="s">
        <v>405</v>
      </c>
      <c r="N321">
        <v>5501</v>
      </c>
      <c r="P321" t="str" cm="1">
        <f t="array" ref="P321">_xlfn.XLOOKUP(1, (Regioner[Regionnr] = Kommuner[[#This Row],[Regionnr]]) * (Regioner[Fylke] = Kommuner[[#This Row],[Fylke]]), Regioner[Regionsnavn], "")</f>
        <v/>
      </c>
      <c r="U321" s="36"/>
      <c r="W321" s="37"/>
    </row>
    <row r="322" spans="12:23" x14ac:dyDescent="0.25">
      <c r="L322">
        <v>55</v>
      </c>
      <c r="M322" t="s">
        <v>406</v>
      </c>
      <c r="N322">
        <v>5503</v>
      </c>
      <c r="O322">
        <v>1</v>
      </c>
      <c r="P322" t="s">
        <v>102</v>
      </c>
      <c r="U322" s="36"/>
      <c r="W322" s="37"/>
    </row>
    <row r="323" spans="12:23" x14ac:dyDescent="0.25">
      <c r="L323">
        <v>55</v>
      </c>
      <c r="M323" t="s">
        <v>407</v>
      </c>
      <c r="N323">
        <v>5510</v>
      </c>
      <c r="O323">
        <v>1</v>
      </c>
      <c r="P323" t="s">
        <v>102</v>
      </c>
      <c r="U323" s="36"/>
      <c r="W323" s="37"/>
    </row>
    <row r="324" spans="12:23" x14ac:dyDescent="0.25">
      <c r="L324">
        <v>55</v>
      </c>
      <c r="M324" t="s">
        <v>408</v>
      </c>
      <c r="N324">
        <v>5512</v>
      </c>
      <c r="O324">
        <v>1</v>
      </c>
      <c r="P324" t="s">
        <v>102</v>
      </c>
      <c r="U324" s="36"/>
      <c r="W324" s="37"/>
    </row>
    <row r="325" spans="12:23" x14ac:dyDescent="0.25">
      <c r="L325">
        <v>55</v>
      </c>
      <c r="M325" t="s">
        <v>409</v>
      </c>
      <c r="N325">
        <v>5514</v>
      </c>
      <c r="O325">
        <v>1</v>
      </c>
      <c r="P325" t="s">
        <v>102</v>
      </c>
      <c r="U325" s="36"/>
      <c r="W325" s="37"/>
    </row>
    <row r="326" spans="12:23" x14ac:dyDescent="0.25">
      <c r="L326">
        <v>55</v>
      </c>
      <c r="M326" t="s">
        <v>410</v>
      </c>
      <c r="N326">
        <v>5516</v>
      </c>
      <c r="O326">
        <v>1</v>
      </c>
      <c r="P326" t="s">
        <v>102</v>
      </c>
      <c r="U326" s="36"/>
      <c r="W326" s="37"/>
    </row>
    <row r="327" spans="12:23" x14ac:dyDescent="0.25">
      <c r="L327">
        <v>55</v>
      </c>
      <c r="M327" t="s">
        <v>411</v>
      </c>
      <c r="N327">
        <v>5518</v>
      </c>
      <c r="O327">
        <v>1</v>
      </c>
      <c r="P327" t="s">
        <v>102</v>
      </c>
      <c r="U327" s="36"/>
      <c r="W327" s="37"/>
    </row>
    <row r="328" spans="12:23" x14ac:dyDescent="0.25">
      <c r="L328">
        <v>55</v>
      </c>
      <c r="M328" t="s">
        <v>412</v>
      </c>
      <c r="N328">
        <v>5520</v>
      </c>
      <c r="O328">
        <v>1</v>
      </c>
      <c r="P328" t="s">
        <v>102</v>
      </c>
      <c r="U328" s="36"/>
      <c r="W328" s="37"/>
    </row>
    <row r="329" spans="12:23" x14ac:dyDescent="0.25">
      <c r="L329">
        <v>55</v>
      </c>
      <c r="M329" t="s">
        <v>413</v>
      </c>
      <c r="N329">
        <v>5522</v>
      </c>
      <c r="O329">
        <v>1</v>
      </c>
      <c r="P329" t="s">
        <v>102</v>
      </c>
      <c r="U329" s="36"/>
      <c r="W329" s="37"/>
    </row>
    <row r="330" spans="12:23" x14ac:dyDescent="0.25">
      <c r="L330">
        <v>55</v>
      </c>
      <c r="M330" t="s">
        <v>414</v>
      </c>
      <c r="N330">
        <v>5524</v>
      </c>
      <c r="O330">
        <v>2</v>
      </c>
      <c r="P330" t="s">
        <v>104</v>
      </c>
      <c r="U330" s="36"/>
      <c r="W330" s="37"/>
    </row>
    <row r="331" spans="12:23" x14ac:dyDescent="0.25">
      <c r="L331">
        <v>55</v>
      </c>
      <c r="M331" t="s">
        <v>415</v>
      </c>
      <c r="N331">
        <v>5526</v>
      </c>
      <c r="O331">
        <v>2</v>
      </c>
      <c r="P331" t="s">
        <v>104</v>
      </c>
      <c r="U331" s="36"/>
      <c r="W331" s="37"/>
    </row>
    <row r="332" spans="12:23" x14ac:dyDescent="0.25">
      <c r="L332">
        <v>55</v>
      </c>
      <c r="M332" t="s">
        <v>416</v>
      </c>
      <c r="N332">
        <v>5528</v>
      </c>
      <c r="O332">
        <v>2</v>
      </c>
      <c r="P332" t="s">
        <v>104</v>
      </c>
      <c r="U332" s="36"/>
      <c r="W332" s="37"/>
    </row>
    <row r="333" spans="12:23" x14ac:dyDescent="0.25">
      <c r="L333">
        <v>55</v>
      </c>
      <c r="M333" t="s">
        <v>417</v>
      </c>
      <c r="N333">
        <v>5530</v>
      </c>
      <c r="O333">
        <v>2</v>
      </c>
      <c r="P333" t="s">
        <v>104</v>
      </c>
      <c r="U333" s="36"/>
      <c r="W333" s="37"/>
    </row>
    <row r="334" spans="12:23" x14ac:dyDescent="0.25">
      <c r="L334">
        <v>55</v>
      </c>
      <c r="M334" t="s">
        <v>418</v>
      </c>
      <c r="N334">
        <v>5532</v>
      </c>
      <c r="O334">
        <v>2</v>
      </c>
      <c r="P334" t="s">
        <v>104</v>
      </c>
      <c r="U334" s="36"/>
      <c r="W334" s="37"/>
    </row>
    <row r="335" spans="12:23" x14ac:dyDescent="0.25">
      <c r="L335">
        <v>55</v>
      </c>
      <c r="M335" t="s">
        <v>419</v>
      </c>
      <c r="N335">
        <v>5534</v>
      </c>
      <c r="O335">
        <v>2</v>
      </c>
      <c r="P335" t="s">
        <v>104</v>
      </c>
      <c r="U335" s="36"/>
      <c r="W335" s="37"/>
    </row>
    <row r="336" spans="12:23" x14ac:dyDescent="0.25">
      <c r="L336">
        <v>55</v>
      </c>
      <c r="M336" t="s">
        <v>420</v>
      </c>
      <c r="N336">
        <v>5536</v>
      </c>
      <c r="O336">
        <v>3</v>
      </c>
      <c r="P336" t="s">
        <v>106</v>
      </c>
      <c r="U336" s="36"/>
      <c r="W336" s="37"/>
    </row>
    <row r="337" spans="12:23" x14ac:dyDescent="0.25">
      <c r="L337">
        <v>55</v>
      </c>
      <c r="M337" t="s">
        <v>421</v>
      </c>
      <c r="N337">
        <v>5538</v>
      </c>
      <c r="O337">
        <v>3</v>
      </c>
      <c r="P337" t="s">
        <v>106</v>
      </c>
      <c r="U337" s="36"/>
      <c r="W337" s="37"/>
    </row>
    <row r="338" spans="12:23" x14ac:dyDescent="0.25">
      <c r="L338">
        <v>55</v>
      </c>
      <c r="M338" t="s">
        <v>422</v>
      </c>
      <c r="N338">
        <v>5540</v>
      </c>
      <c r="O338">
        <v>3</v>
      </c>
      <c r="P338" t="s">
        <v>106</v>
      </c>
      <c r="U338" s="36"/>
      <c r="W338" s="37"/>
    </row>
    <row r="339" spans="12:23" x14ac:dyDescent="0.25">
      <c r="L339">
        <v>55</v>
      </c>
      <c r="M339" t="s">
        <v>423</v>
      </c>
      <c r="N339">
        <v>5542</v>
      </c>
      <c r="O339">
        <v>3</v>
      </c>
      <c r="P339" t="s">
        <v>106</v>
      </c>
      <c r="U339" s="36"/>
      <c r="W339" s="37"/>
    </row>
    <row r="340" spans="12:23" x14ac:dyDescent="0.25">
      <c r="L340">
        <v>55</v>
      </c>
      <c r="M340" t="s">
        <v>424</v>
      </c>
      <c r="N340">
        <v>5544</v>
      </c>
      <c r="O340">
        <v>3</v>
      </c>
      <c r="P340" t="s">
        <v>106</v>
      </c>
      <c r="U340" s="36"/>
      <c r="W340" s="37"/>
    </row>
    <row r="341" spans="12:23" x14ac:dyDescent="0.25">
      <c r="L341">
        <v>55</v>
      </c>
      <c r="M341" t="s">
        <v>425</v>
      </c>
      <c r="N341">
        <v>5546</v>
      </c>
      <c r="O341">
        <v>3</v>
      </c>
      <c r="P341" t="s">
        <v>106</v>
      </c>
      <c r="U341" s="36"/>
      <c r="W341" s="37"/>
    </row>
    <row r="342" spans="12:23" x14ac:dyDescent="0.25">
      <c r="L342">
        <v>56</v>
      </c>
      <c r="M342" t="s">
        <v>426</v>
      </c>
      <c r="N342">
        <v>5601</v>
      </c>
      <c r="O342">
        <v>1</v>
      </c>
      <c r="P342" t="s">
        <v>108</v>
      </c>
      <c r="U342" s="36"/>
      <c r="W342" s="37"/>
    </row>
    <row r="343" spans="12:23" x14ac:dyDescent="0.25">
      <c r="L343">
        <v>56</v>
      </c>
      <c r="M343" t="s">
        <v>427</v>
      </c>
      <c r="N343">
        <v>5603</v>
      </c>
      <c r="O343">
        <v>2</v>
      </c>
      <c r="P343" t="s">
        <v>110</v>
      </c>
      <c r="U343" s="36"/>
      <c r="W343" s="37"/>
    </row>
    <row r="344" spans="12:23" x14ac:dyDescent="0.25">
      <c r="L344">
        <v>56</v>
      </c>
      <c r="M344" t="s">
        <v>428</v>
      </c>
      <c r="N344">
        <v>5605</v>
      </c>
      <c r="O344">
        <v>3</v>
      </c>
      <c r="P344" t="s">
        <v>112</v>
      </c>
      <c r="U344" s="36"/>
      <c r="W344" s="37"/>
    </row>
    <row r="345" spans="12:23" x14ac:dyDescent="0.25">
      <c r="L345">
        <v>56</v>
      </c>
      <c r="M345" t="s">
        <v>429</v>
      </c>
      <c r="N345">
        <v>5607</v>
      </c>
      <c r="O345">
        <v>3</v>
      </c>
      <c r="P345" t="s">
        <v>112</v>
      </c>
      <c r="U345" s="36"/>
      <c r="W345" s="37"/>
    </row>
    <row r="346" spans="12:23" x14ac:dyDescent="0.25">
      <c r="L346">
        <v>56</v>
      </c>
      <c r="M346" t="s">
        <v>430</v>
      </c>
      <c r="N346">
        <v>5610</v>
      </c>
      <c r="O346">
        <v>1</v>
      </c>
      <c r="P346" t="s">
        <v>108</v>
      </c>
      <c r="U346" s="36"/>
      <c r="W346" s="37"/>
    </row>
    <row r="347" spans="12:23" x14ac:dyDescent="0.25">
      <c r="L347">
        <v>56</v>
      </c>
      <c r="M347" t="s">
        <v>431</v>
      </c>
      <c r="N347">
        <v>5612</v>
      </c>
      <c r="O347">
        <v>1</v>
      </c>
      <c r="P347" t="s">
        <v>108</v>
      </c>
      <c r="U347" s="36"/>
      <c r="W347" s="37"/>
    </row>
    <row r="348" spans="12:23" x14ac:dyDescent="0.25">
      <c r="L348">
        <v>56</v>
      </c>
      <c r="M348" t="s">
        <v>432</v>
      </c>
      <c r="N348">
        <v>5614</v>
      </c>
      <c r="O348">
        <v>1</v>
      </c>
      <c r="P348" t="s">
        <v>108</v>
      </c>
      <c r="U348" s="36"/>
      <c r="W348" s="37"/>
    </row>
    <row r="349" spans="12:23" x14ac:dyDescent="0.25">
      <c r="L349">
        <v>56</v>
      </c>
      <c r="M349" t="s">
        <v>433</v>
      </c>
      <c r="N349">
        <v>5616</v>
      </c>
      <c r="O349">
        <v>2</v>
      </c>
      <c r="P349" t="s">
        <v>110</v>
      </c>
      <c r="U349" s="36"/>
      <c r="W349" s="37"/>
    </row>
    <row r="350" spans="12:23" x14ac:dyDescent="0.25">
      <c r="L350">
        <v>56</v>
      </c>
      <c r="M350" t="s">
        <v>434</v>
      </c>
      <c r="N350">
        <v>5618</v>
      </c>
      <c r="O350">
        <v>2</v>
      </c>
      <c r="P350" t="s">
        <v>110</v>
      </c>
      <c r="U350" s="36"/>
      <c r="W350" s="37"/>
    </row>
    <row r="351" spans="12:23" x14ac:dyDescent="0.25">
      <c r="L351">
        <v>56</v>
      </c>
      <c r="M351" t="s">
        <v>435</v>
      </c>
      <c r="N351">
        <v>5620</v>
      </c>
      <c r="O351">
        <v>2</v>
      </c>
      <c r="P351" t="s">
        <v>110</v>
      </c>
      <c r="U351" s="36"/>
      <c r="W351" s="37"/>
    </row>
    <row r="352" spans="12:23" x14ac:dyDescent="0.25">
      <c r="L352">
        <v>56</v>
      </c>
      <c r="M352" t="s">
        <v>436</v>
      </c>
      <c r="N352">
        <v>5622</v>
      </c>
      <c r="O352">
        <v>2</v>
      </c>
      <c r="P352" t="s">
        <v>110</v>
      </c>
      <c r="U352" s="36"/>
      <c r="W352" s="37"/>
    </row>
    <row r="353" spans="12:23" x14ac:dyDescent="0.25">
      <c r="L353">
        <v>56</v>
      </c>
      <c r="M353" t="s">
        <v>437</v>
      </c>
      <c r="N353">
        <v>5624</v>
      </c>
      <c r="O353">
        <v>3</v>
      </c>
      <c r="P353" t="s">
        <v>112</v>
      </c>
      <c r="U353" s="36"/>
      <c r="W353" s="37"/>
    </row>
    <row r="354" spans="12:23" x14ac:dyDescent="0.25">
      <c r="L354">
        <v>56</v>
      </c>
      <c r="M354" t="s">
        <v>438</v>
      </c>
      <c r="N354">
        <v>5626</v>
      </c>
      <c r="O354">
        <v>3</v>
      </c>
      <c r="P354" t="s">
        <v>112</v>
      </c>
      <c r="U354" s="36"/>
      <c r="W354" s="37"/>
    </row>
    <row r="355" spans="12:23" x14ac:dyDescent="0.25">
      <c r="L355">
        <v>56</v>
      </c>
      <c r="M355" t="s">
        <v>439</v>
      </c>
      <c r="N355">
        <v>5628</v>
      </c>
      <c r="O355">
        <v>3</v>
      </c>
      <c r="P355" t="s">
        <v>112</v>
      </c>
      <c r="U355" s="36"/>
      <c r="W355" s="37"/>
    </row>
    <row r="356" spans="12:23" x14ac:dyDescent="0.25">
      <c r="L356">
        <v>56</v>
      </c>
      <c r="M356" t="s">
        <v>440</v>
      </c>
      <c r="N356">
        <v>5630</v>
      </c>
      <c r="O356">
        <v>3</v>
      </c>
      <c r="P356" t="s">
        <v>112</v>
      </c>
      <c r="U356" s="36"/>
      <c r="W356" s="37"/>
    </row>
    <row r="357" spans="12:23" x14ac:dyDescent="0.25">
      <c r="L357">
        <v>56</v>
      </c>
      <c r="M357" t="s">
        <v>441</v>
      </c>
      <c r="N357">
        <v>5632</v>
      </c>
      <c r="O357">
        <v>3</v>
      </c>
      <c r="P357" t="s">
        <v>112</v>
      </c>
      <c r="U357" s="36"/>
      <c r="W357" s="37"/>
    </row>
    <row r="358" spans="12:23" x14ac:dyDescent="0.25">
      <c r="L358">
        <v>56</v>
      </c>
      <c r="M358" t="s">
        <v>442</v>
      </c>
      <c r="N358">
        <v>5634</v>
      </c>
      <c r="O358">
        <v>3</v>
      </c>
      <c r="P358" t="s">
        <v>112</v>
      </c>
      <c r="U358" s="36"/>
      <c r="W358" s="38"/>
    </row>
    <row r="359" spans="12:23" x14ac:dyDescent="0.25">
      <c r="L359">
        <v>56</v>
      </c>
      <c r="M359" t="s">
        <v>443</v>
      </c>
      <c r="N359">
        <v>5636</v>
      </c>
      <c r="O359">
        <v>3</v>
      </c>
      <c r="P359" t="s">
        <v>112</v>
      </c>
      <c r="U359" s="36"/>
      <c r="W359" s="38"/>
    </row>
  </sheetData>
  <sheetProtection selectLockedCells="1"/>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1">
    <tabColor rgb="FFFFFF00"/>
  </sheetPr>
  <dimension ref="B1:D26"/>
  <sheetViews>
    <sheetView topLeftCell="A4" workbookViewId="0">
      <selection activeCell="D5" sqref="D5"/>
    </sheetView>
  </sheetViews>
  <sheetFormatPr baseColWidth="10" defaultColWidth="11.42578125" defaultRowHeight="15" x14ac:dyDescent="0.25"/>
  <cols>
    <col min="3" max="3" width="35.42578125" bestFit="1" customWidth="1"/>
    <col min="4" max="4" width="32" bestFit="1" customWidth="1"/>
  </cols>
  <sheetData>
    <row r="1" spans="2:4" ht="15.75" thickBot="1" x14ac:dyDescent="0.3"/>
    <row r="2" spans="2:4" ht="21" x14ac:dyDescent="0.35">
      <c r="B2" s="106" t="s">
        <v>444</v>
      </c>
      <c r="C2" s="107"/>
      <c r="D2" s="108"/>
    </row>
    <row r="3" spans="2:4" ht="15.75" x14ac:dyDescent="0.25">
      <c r="B3" s="74">
        <f>_xlfn.XLOOKUP(D5,Fylke[Fylkesnavn],Fylke[Fylkesnr],"")</f>
        <v>39</v>
      </c>
      <c r="C3" s="63" t="s">
        <v>445</v>
      </c>
      <c r="D3" s="61"/>
    </row>
    <row r="4" spans="2:4" ht="81.75" customHeight="1" x14ac:dyDescent="0.25">
      <c r="B4" s="62"/>
      <c r="C4" s="109" t="s">
        <v>446</v>
      </c>
      <c r="D4" s="110"/>
    </row>
    <row r="5" spans="2:4" x14ac:dyDescent="0.25">
      <c r="B5" s="64">
        <v>1</v>
      </c>
      <c r="C5" s="65" t="s">
        <v>447</v>
      </c>
      <c r="D5" s="80" t="s">
        <v>56</v>
      </c>
    </row>
    <row r="6" spans="2:4" x14ac:dyDescent="0.25">
      <c r="B6" s="64">
        <v>2</v>
      </c>
      <c r="C6" s="65" t="s">
        <v>448</v>
      </c>
      <c r="D6" s="81" t="s">
        <v>449</v>
      </c>
    </row>
    <row r="7" spans="2:4" ht="31.5" customHeight="1" x14ac:dyDescent="0.25">
      <c r="B7" s="64">
        <v>3</v>
      </c>
      <c r="C7" s="67" t="s">
        <v>450</v>
      </c>
      <c r="D7" s="66" t="s">
        <v>451</v>
      </c>
    </row>
    <row r="8" spans="2:4" ht="45" x14ac:dyDescent="0.25">
      <c r="B8" s="64">
        <v>4</v>
      </c>
      <c r="C8" s="67" t="s">
        <v>452</v>
      </c>
      <c r="D8" s="66" t="s">
        <v>453</v>
      </c>
    </row>
    <row r="9" spans="2:4" ht="30" x14ac:dyDescent="0.25">
      <c r="B9" s="64">
        <v>5</v>
      </c>
      <c r="C9" s="67" t="s">
        <v>454</v>
      </c>
      <c r="D9" s="66" t="s">
        <v>455</v>
      </c>
    </row>
    <row r="10" spans="2:4" ht="90" x14ac:dyDescent="0.25">
      <c r="B10" s="64">
        <v>6</v>
      </c>
      <c r="C10" s="67" t="s">
        <v>456</v>
      </c>
      <c r="D10" s="66" t="s">
        <v>457</v>
      </c>
    </row>
    <row r="11" spans="2:4" ht="30" x14ac:dyDescent="0.25">
      <c r="B11" s="64">
        <v>7</v>
      </c>
      <c r="C11" s="67" t="s">
        <v>454</v>
      </c>
      <c r="D11" s="66" t="s">
        <v>458</v>
      </c>
    </row>
    <row r="12" spans="2:4" ht="45" x14ac:dyDescent="0.25">
      <c r="B12" s="64">
        <v>8</v>
      </c>
      <c r="C12" s="67" t="s">
        <v>459</v>
      </c>
      <c r="D12" s="66" t="s">
        <v>460</v>
      </c>
    </row>
    <row r="13" spans="2:4" ht="30" x14ac:dyDescent="0.25">
      <c r="B13" s="64">
        <v>9</v>
      </c>
      <c r="C13" s="67" t="s">
        <v>454</v>
      </c>
      <c r="D13" s="66" t="s">
        <v>461</v>
      </c>
    </row>
    <row r="14" spans="2:4" ht="30" x14ac:dyDescent="0.25">
      <c r="B14" s="64">
        <v>10</v>
      </c>
      <c r="C14" s="67" t="s">
        <v>462</v>
      </c>
      <c r="D14" s="66" t="s">
        <v>463</v>
      </c>
    </row>
    <row r="15" spans="2:4" ht="30" x14ac:dyDescent="0.25">
      <c r="B15" s="64">
        <v>11</v>
      </c>
      <c r="C15" s="67" t="s">
        <v>464</v>
      </c>
      <c r="D15" s="66" t="s">
        <v>465</v>
      </c>
    </row>
    <row r="16" spans="2:4" x14ac:dyDescent="0.25">
      <c r="B16" s="64">
        <v>12</v>
      </c>
      <c r="C16" s="67"/>
      <c r="D16" s="66"/>
    </row>
    <row r="17" spans="2:4" ht="30" x14ac:dyDescent="0.25">
      <c r="B17" s="64">
        <v>13</v>
      </c>
      <c r="C17" s="67" t="s">
        <v>466</v>
      </c>
      <c r="D17" s="66" t="s">
        <v>467</v>
      </c>
    </row>
    <row r="18" spans="2:4" ht="30" x14ac:dyDescent="0.25">
      <c r="B18" s="64">
        <v>14</v>
      </c>
      <c r="C18" s="67" t="s">
        <v>468</v>
      </c>
      <c r="D18" s="66" t="s">
        <v>469</v>
      </c>
    </row>
    <row r="19" spans="2:4" ht="30" x14ac:dyDescent="0.25">
      <c r="B19" s="64">
        <v>15</v>
      </c>
      <c r="C19" s="67" t="s">
        <v>470</v>
      </c>
      <c r="D19" s="66" t="s">
        <v>471</v>
      </c>
    </row>
    <row r="20" spans="2:4" ht="60" x14ac:dyDescent="0.25">
      <c r="B20" s="64">
        <v>16</v>
      </c>
      <c r="C20" s="67" t="s">
        <v>472</v>
      </c>
      <c r="D20" s="66" t="s">
        <v>473</v>
      </c>
    </row>
    <row r="21" spans="2:4" x14ac:dyDescent="0.25">
      <c r="B21" s="64"/>
      <c r="C21" s="67"/>
      <c r="D21" s="66"/>
    </row>
    <row r="22" spans="2:4" ht="15.75" thickBot="1" x14ac:dyDescent="0.3">
      <c r="B22" s="57"/>
      <c r="C22" s="58"/>
      <c r="D22" s="59"/>
    </row>
    <row r="26" spans="2:4" x14ac:dyDescent="0.25">
      <c r="B26" s="2"/>
    </row>
  </sheetData>
  <sheetProtection selectLockedCells="1"/>
  <mergeCells count="2">
    <mergeCell ref="B2:D2"/>
    <mergeCell ref="C4:D4"/>
  </mergeCells>
  <dataValidations count="1">
    <dataValidation type="list" allowBlank="1" showInputMessage="1" showErrorMessage="1" sqref="D5" xr:uid="{E90525CB-0F86-4F39-8CC0-FCCF5ED15C21}">
      <formula1>Fylkesnavnsortering</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D79CC-4A46-40D4-AFB0-AE7E15FE648C}">
  <sheetPr codeName="Ark9">
    <tabColor theme="9" tint="0.79998168889431442"/>
  </sheetPr>
  <dimension ref="B4:D34"/>
  <sheetViews>
    <sheetView workbookViewId="0">
      <pane ySplit="4" topLeftCell="A18" activePane="bottomLeft" state="frozen"/>
      <selection pane="bottomLeft" activeCell="C18" sqref="C18"/>
    </sheetView>
  </sheetViews>
  <sheetFormatPr baseColWidth="10" defaultColWidth="11.42578125" defaultRowHeight="15" x14ac:dyDescent="0.25"/>
  <cols>
    <col min="1" max="1" width="5.7109375" customWidth="1"/>
    <col min="2" max="2" width="9.5703125" bestFit="1" customWidth="1"/>
    <col min="3" max="3" width="12.140625" bestFit="1" customWidth="1"/>
    <col min="4" max="4" width="24.85546875" bestFit="1" customWidth="1"/>
  </cols>
  <sheetData>
    <row r="4" spans="2:4" x14ac:dyDescent="0.25">
      <c r="B4" s="18" t="s">
        <v>474</v>
      </c>
      <c r="C4" s="17" t="s">
        <v>475</v>
      </c>
      <c r="D4" s="17" t="s">
        <v>476</v>
      </c>
    </row>
    <row r="5" spans="2:4" x14ac:dyDescent="0.25">
      <c r="B5" s="18">
        <v>1</v>
      </c>
      <c r="C5" t="s">
        <v>477</v>
      </c>
      <c r="D5" t="s">
        <v>478</v>
      </c>
    </row>
    <row r="6" spans="2:4" x14ac:dyDescent="0.25">
      <c r="B6" s="18">
        <v>2</v>
      </c>
      <c r="C6" t="s">
        <v>479</v>
      </c>
      <c r="D6" t="s">
        <v>480</v>
      </c>
    </row>
    <row r="7" spans="2:4" x14ac:dyDescent="0.25">
      <c r="B7" s="18">
        <v>3</v>
      </c>
      <c r="C7" t="s">
        <v>481</v>
      </c>
      <c r="D7" t="s">
        <v>482</v>
      </c>
    </row>
    <row r="8" spans="2:4" x14ac:dyDescent="0.25">
      <c r="B8" s="18">
        <v>4</v>
      </c>
      <c r="C8" t="s">
        <v>33</v>
      </c>
      <c r="D8" t="s">
        <v>483</v>
      </c>
    </row>
    <row r="9" spans="2:4" x14ac:dyDescent="0.25">
      <c r="B9" s="18">
        <v>5</v>
      </c>
      <c r="C9" t="s">
        <v>484</v>
      </c>
      <c r="D9" t="s">
        <v>485</v>
      </c>
    </row>
    <row r="10" spans="2:4" x14ac:dyDescent="0.25">
      <c r="B10" s="18">
        <v>6</v>
      </c>
      <c r="C10" t="s">
        <v>486</v>
      </c>
      <c r="D10" t="s">
        <v>487</v>
      </c>
    </row>
    <row r="11" spans="2:4" x14ac:dyDescent="0.25">
      <c r="B11" s="18">
        <v>7</v>
      </c>
      <c r="C11" t="s">
        <v>488</v>
      </c>
      <c r="D11" t="s">
        <v>489</v>
      </c>
    </row>
    <row r="12" spans="2:4" x14ac:dyDescent="0.25">
      <c r="B12" s="18">
        <v>8</v>
      </c>
      <c r="C12" t="s">
        <v>490</v>
      </c>
      <c r="D12" t="s">
        <v>491</v>
      </c>
    </row>
    <row r="13" spans="2:4" x14ac:dyDescent="0.25">
      <c r="B13" s="18">
        <v>9</v>
      </c>
      <c r="C13" t="s">
        <v>492</v>
      </c>
      <c r="D13" t="s">
        <v>492</v>
      </c>
    </row>
    <row r="14" spans="2:4" x14ac:dyDescent="0.25">
      <c r="B14" s="18">
        <v>10</v>
      </c>
      <c r="C14" t="s">
        <v>493</v>
      </c>
      <c r="D14" t="s">
        <v>494</v>
      </c>
    </row>
    <row r="15" spans="2:4" x14ac:dyDescent="0.25">
      <c r="B15" s="18">
        <v>11</v>
      </c>
      <c r="C15" t="s">
        <v>495</v>
      </c>
      <c r="D15" t="s">
        <v>496</v>
      </c>
    </row>
    <row r="16" spans="2:4" x14ac:dyDescent="0.25">
      <c r="B16" s="18">
        <v>12</v>
      </c>
      <c r="C16" t="s">
        <v>497</v>
      </c>
      <c r="D16" t="s">
        <v>498</v>
      </c>
    </row>
    <row r="17" spans="2:4" x14ac:dyDescent="0.25">
      <c r="B17" s="18">
        <v>13</v>
      </c>
      <c r="C17" t="s">
        <v>499</v>
      </c>
      <c r="D17" t="s">
        <v>500</v>
      </c>
    </row>
    <row r="18" spans="2:4" x14ac:dyDescent="0.25">
      <c r="B18" s="46">
        <v>14</v>
      </c>
      <c r="C18" s="39"/>
      <c r="D18" s="39"/>
    </row>
    <row r="19" spans="2:4" x14ac:dyDescent="0.25">
      <c r="B19" s="46">
        <v>15</v>
      </c>
      <c r="C19" s="39"/>
      <c r="D19" s="39"/>
    </row>
    <row r="20" spans="2:4" x14ac:dyDescent="0.25">
      <c r="B20" s="46">
        <v>16</v>
      </c>
      <c r="C20" s="39"/>
      <c r="D20" s="39"/>
    </row>
    <row r="21" spans="2:4" x14ac:dyDescent="0.25">
      <c r="B21" s="46">
        <v>17</v>
      </c>
      <c r="C21" s="39"/>
      <c r="D21" s="39"/>
    </row>
    <row r="22" spans="2:4" x14ac:dyDescent="0.25">
      <c r="B22" s="46">
        <v>18</v>
      </c>
      <c r="C22" s="39"/>
      <c r="D22" s="39"/>
    </row>
    <row r="23" spans="2:4" x14ac:dyDescent="0.25">
      <c r="B23" s="46">
        <v>19</v>
      </c>
      <c r="C23" s="39"/>
      <c r="D23" s="39"/>
    </row>
    <row r="24" spans="2:4" x14ac:dyDescent="0.25">
      <c r="B24" s="46">
        <v>20</v>
      </c>
      <c r="C24" s="39"/>
      <c r="D24" s="39"/>
    </row>
    <row r="25" spans="2:4" x14ac:dyDescent="0.25">
      <c r="B25" s="46">
        <v>21</v>
      </c>
      <c r="C25" s="39"/>
      <c r="D25" s="39"/>
    </row>
    <row r="26" spans="2:4" x14ac:dyDescent="0.25">
      <c r="B26" s="46">
        <v>22</v>
      </c>
      <c r="C26" s="39"/>
      <c r="D26" s="39"/>
    </row>
    <row r="27" spans="2:4" x14ac:dyDescent="0.25">
      <c r="B27" s="46">
        <v>23</v>
      </c>
      <c r="C27" s="39"/>
      <c r="D27" s="39"/>
    </row>
    <row r="28" spans="2:4" x14ac:dyDescent="0.25">
      <c r="B28" s="46">
        <v>24</v>
      </c>
      <c r="C28" s="39"/>
      <c r="D28" s="39"/>
    </row>
    <row r="29" spans="2:4" x14ac:dyDescent="0.25">
      <c r="B29" s="46">
        <v>25</v>
      </c>
      <c r="C29" s="39"/>
      <c r="D29" s="39"/>
    </row>
    <row r="30" spans="2:4" x14ac:dyDescent="0.25">
      <c r="B30" s="46">
        <v>26</v>
      </c>
      <c r="C30" s="39"/>
      <c r="D30" s="39"/>
    </row>
    <row r="31" spans="2:4" x14ac:dyDescent="0.25">
      <c r="B31" s="46">
        <v>27</v>
      </c>
      <c r="C31" s="39"/>
      <c r="D31" s="39"/>
    </row>
    <row r="32" spans="2:4" x14ac:dyDescent="0.25">
      <c r="B32" s="46">
        <v>28</v>
      </c>
      <c r="C32" s="39"/>
      <c r="D32" s="39"/>
    </row>
    <row r="33" spans="2:4" x14ac:dyDescent="0.25">
      <c r="B33" s="46">
        <v>29</v>
      </c>
      <c r="C33" s="39"/>
      <c r="D33" s="39"/>
    </row>
    <row r="34" spans="2:4" x14ac:dyDescent="0.25">
      <c r="B34" s="18">
        <v>30</v>
      </c>
      <c r="C34" t="s">
        <v>501</v>
      </c>
      <c r="D34" t="s">
        <v>502</v>
      </c>
    </row>
  </sheetData>
  <sheetProtection selectLockedCells="1"/>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4">
    <tabColor theme="9" tint="0.59999389629810485"/>
  </sheetPr>
  <dimension ref="B1:AI13"/>
  <sheetViews>
    <sheetView zoomScaleNormal="100" workbookViewId="0">
      <pane ySplit="4" topLeftCell="A7" activePane="bottomLeft" state="frozen"/>
      <selection pane="bottomLeft" activeCell="B7" sqref="B7"/>
    </sheetView>
  </sheetViews>
  <sheetFormatPr baseColWidth="10" defaultColWidth="11.42578125" defaultRowHeight="15" x14ac:dyDescent="0.25"/>
  <cols>
    <col min="1" max="1" width="4.5703125" customWidth="1"/>
    <col min="2" max="2" width="10.28515625" bestFit="1" customWidth="1"/>
    <col min="3" max="3" width="29.140625" customWidth="1"/>
    <col min="4" max="4" width="60.85546875" customWidth="1"/>
    <col min="5" max="14" width="5.7109375" customWidth="1"/>
    <col min="15" max="15" width="5.7109375" hidden="1" customWidth="1"/>
    <col min="16" max="17" width="5.7109375" customWidth="1"/>
    <col min="18" max="18" width="7.28515625" hidden="1" customWidth="1"/>
    <col min="19" max="19" width="8.42578125" hidden="1" customWidth="1"/>
    <col min="20" max="24" width="7.28515625" hidden="1" customWidth="1"/>
    <col min="25" max="25" width="8.7109375" hidden="1" customWidth="1"/>
    <col min="26" max="35" width="7.5703125" hidden="1" customWidth="1"/>
  </cols>
  <sheetData>
    <row r="1" spans="2:35" x14ac:dyDescent="0.25">
      <c r="S1" s="51"/>
    </row>
    <row r="3" spans="2:35" x14ac:dyDescent="0.25">
      <c r="B3" s="14"/>
      <c r="C3" s="14"/>
      <c r="D3" s="14"/>
      <c r="E3" s="15"/>
      <c r="F3" s="111" t="s">
        <v>503</v>
      </c>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row>
    <row r="4" spans="2:35" ht="102.75" customHeight="1" x14ac:dyDescent="0.25">
      <c r="B4" s="14" t="s">
        <v>1</v>
      </c>
      <c r="C4" s="14" t="str">
        <f>Prosjekttyper_Kostnadsfordeling[[#Headers],[Prosjekttype]]</f>
        <v>Prosjekttype</v>
      </c>
      <c r="D4" s="14" t="str">
        <f>Prosjekttyper_Kostnadsfordeling[[#Headers],[Forklaring]]</f>
        <v>Forklaring</v>
      </c>
      <c r="E4" s="15" t="str">
        <f>Prosjekttyper_Kostnadsfordeling[[#Headers],[SUM]]</f>
        <v>SUM</v>
      </c>
      <c r="F4" s="16" t="str">
        <f>IFERROR(INDEX(Partskoder[Partsnavn],MATCH(VALUE(Prosjekttyper_Kostnadsfordeling[[#Headers],[1]]), Partskoder[Partsnr], 0)),"Ikke funnet")</f>
        <v>Statens vegvesen</v>
      </c>
      <c r="G4" s="16" t="str">
        <f>IFERROR(INDEX(Partskoder[Partsnavn],MATCH(VALUE(Prosjekttyper_Kostnadsfordeling[[#Headers],[2]]), Partskoder[Partsnr], 0)),"Ikke funnet")</f>
        <v>Nettselskap</v>
      </c>
      <c r="H4" s="16" t="str">
        <f>IFERROR(INDEX(Partskoder[Partsnavn],MATCH(VALUE(Prosjekttyper_Kostnadsfordeling[[#Headers],[3]]), Partskoder[Partsnr], 0)),"Ikke funnet")</f>
        <v>Kommuner</v>
      </c>
      <c r="I4" s="16" t="str">
        <f>IFERROR(INDEX(Partskoder[Partsnavn],MATCH(VALUE(Prosjekttyper_Kostnadsfordeling[[#Headers],[4]]), Partskoder[Partsnr], 0)),"Ikke funnet")</f>
        <v>Kartverket</v>
      </c>
      <c r="J4" s="16" t="str">
        <f>IFERROR(INDEX(Partskoder[Partsnavn],MATCH(VALUE(Prosjekttyper_Kostnadsfordeling[[#Headers],[5]]), Partskoder[Partsnr], 0)),"Ikke funnet")</f>
        <v>Telenor</v>
      </c>
      <c r="K4" s="16" t="str">
        <f>IFERROR(INDEX(Partskoder[Partsnavn],MATCH(VALUE(Prosjekttyper_Kostnadsfordeling[[#Headers],[6]]), Partskoder[Partsnr], 0)),"Ikke funnet")</f>
        <v>Landbruk</v>
      </c>
      <c r="L4" s="16" t="str">
        <f>IFERROR(INDEX(Partskoder[Partsnavn],MATCH(VALUE(Prosjekttyper_Kostnadsfordeling[[#Headers],[7]]), Partskoder[Partsnr], 0)),"Ikke funnet")</f>
        <v>Fylkeskommunen</v>
      </c>
      <c r="M4" s="16" t="str">
        <f>IFERROR(INDEX(Partskoder[Partsnavn],MATCH(VALUE(Prosjekttyper_Kostnadsfordeling[[#Headers],[8]]), Partskoder[Partsnr], 0)),"Ikke funnet")</f>
        <v>Statsforvalteren</v>
      </c>
      <c r="N4" s="16" t="str">
        <f>IFERROR(INDEX(Partskoder[Partsnavn],MATCH(VALUE(Prosjekttyper_Kostnadsfordeling[[#Headers],[9]]), Partskoder[Partsnr], 0)),"Ikke funnet")</f>
        <v>NVE</v>
      </c>
      <c r="O4" s="16" t="str">
        <f>IFERROR(INDEX(Partskoder[Partsnavn],MATCH(VALUE(Prosjekttyper_Kostnadsfordeling[[#Headers],[10]]), Partskoder[Partsnr], 0)),"Ikke funnet")</f>
        <v>Forsvarsbygg</v>
      </c>
      <c r="P4" s="16" t="str">
        <f>IFERROR(INDEX(Partskoder[Partsnavn],MATCH(VALUE(Prosjekttyper_Kostnadsfordeling[[#Headers],[11]]), Partskoder[Partsnr], 0)),"Ikke funnet")</f>
        <v>BaneNOR</v>
      </c>
      <c r="Q4" s="16" t="str">
        <f>IFERROR(INDEX(Partskoder[Partsnavn],MATCH(VALUE(Prosjekttyper_Kostnadsfordeling[[#Headers],[12]]), Partskoder[Partsnr], 0)),"Ikke funnet")</f>
        <v>Nye veier</v>
      </c>
      <c r="R4" s="16" t="str">
        <f>IFERROR(INDEX(Partskoder[Partsnavn],MATCH(VALUE(Prosjekttyper_Kostnadsfordeling[[#Headers],[13]]), Partskoder[Partsnr], 0)),"Ikke funnet")</f>
        <v>Avinor</v>
      </c>
      <c r="S4" s="16">
        <f>IFERROR(INDEX(Partskoder[Partsnavn],MATCH(VALUE(Prosjekttyper_Kostnadsfordeling[[#Headers],[14]]), Partskoder[Partsnr], 0)),"Ikke funnet")</f>
        <v>0</v>
      </c>
      <c r="T4" s="16">
        <f>IFERROR(INDEX(Partskoder[Partsnavn],MATCH(VALUE(Prosjekttyper_Kostnadsfordeling[[#Headers],[15]]), Partskoder[Partsnr], 0)),"Ikke funnet")</f>
        <v>0</v>
      </c>
      <c r="U4" s="16">
        <f>IFERROR(INDEX(Partskoder[Partsnavn],MATCH(VALUE(Prosjekttyper_Kostnadsfordeling[[#Headers],[16]]), Partskoder[Partsnr], 0)),"Ikke funnet")</f>
        <v>0</v>
      </c>
      <c r="V4" s="16">
        <f>IFERROR(INDEX(Partskoder[Partsnavn],MATCH(VALUE(Prosjekttyper_Kostnadsfordeling[[#Headers],[17]]), Partskoder[Partsnr], 0)),"Ikke funnet")</f>
        <v>0</v>
      </c>
      <c r="W4" s="16">
        <f>IFERROR(INDEX(Partskoder[Partsnavn],MATCH(VALUE(Prosjekttyper_Kostnadsfordeling[[#Headers],[18]]), Partskoder[Partsnr], 0)),"Ikke funnet")</f>
        <v>0</v>
      </c>
      <c r="X4" s="16">
        <f>IFERROR(INDEX(Partskoder[Partsnavn],MATCH(VALUE(Prosjekttyper_Kostnadsfordeling[[#Headers],[19]]), Partskoder[Partsnr], 0)),"Ikke funnet")</f>
        <v>0</v>
      </c>
      <c r="Y4" s="16">
        <f>IFERROR(INDEX(Partskoder[Partsnavn],MATCH(VALUE(Prosjekttyper_Kostnadsfordeling[[#Headers],[20]]), Partskoder[Partsnr], 0)),"Ikke funnet")</f>
        <v>0</v>
      </c>
      <c r="Z4" s="16">
        <f>IFERROR(INDEX(Partskoder[Partsnavn],MATCH(VALUE(Prosjekttyper_Kostnadsfordeling[[#Headers],[21]]), Partskoder[Partsnr], 0)),"Ikke funnet")</f>
        <v>0</v>
      </c>
      <c r="AA4" s="16">
        <f>IFERROR(INDEX(Partskoder[Partsnavn],MATCH(VALUE(Prosjekttyper_Kostnadsfordeling[[#Headers],[22]]), Partskoder[Partsnr], 0)),"Ikke funnet")</f>
        <v>0</v>
      </c>
      <c r="AB4" s="16">
        <f>IFERROR(INDEX(Partskoder[Partsnavn],MATCH(VALUE(Prosjekttyper_Kostnadsfordeling[[#Headers],[23]]), Partskoder[Partsnr], 0)),"Ikke funnet")</f>
        <v>0</v>
      </c>
      <c r="AC4" s="16">
        <f>IFERROR(INDEX(Partskoder[Partsnavn],MATCH(VALUE(Prosjekttyper_Kostnadsfordeling[[#Headers],[24]]), Partskoder[Partsnr], 0)),"Ikke funnet")</f>
        <v>0</v>
      </c>
      <c r="AD4" s="16">
        <f>IFERROR(INDEX(Partskoder[Partsnavn],MATCH(VALUE(Prosjekttyper_Kostnadsfordeling[[#Headers],[25]]), Partskoder[Partsnr], 0)),"Ikke funnet")</f>
        <v>0</v>
      </c>
      <c r="AE4" s="16">
        <f>IFERROR(INDEX(Partskoder[Partsnavn],MATCH(VALUE(Prosjekttyper_Kostnadsfordeling[[#Headers],[26]]), Partskoder[Partsnr], 0)),"Ikke funnet")</f>
        <v>0</v>
      </c>
      <c r="AF4" s="16">
        <f>IFERROR(INDEX(Partskoder[Partsnavn],MATCH(VALUE(Prosjekttyper_Kostnadsfordeling[[#Headers],[27]]), Partskoder[Partsnr], 0)),"Ikke funnet")</f>
        <v>0</v>
      </c>
      <c r="AG4" s="16">
        <f>IFERROR(INDEX(Partskoder[Partsnavn],MATCH(VALUE(Prosjekttyper_Kostnadsfordeling[[#Headers],[28]]), Partskoder[Partsnr], 0)),"Ikke funnet")</f>
        <v>0</v>
      </c>
      <c r="AH4" s="16">
        <f>IFERROR(INDEX(Partskoder[Partsnavn],MATCH(VALUE(Prosjekttyper_Kostnadsfordeling[[#Headers],[29]]), Partskoder[Partsnr], 0)),"Ikke funnet")</f>
        <v>0</v>
      </c>
      <c r="AI4" s="16" t="str">
        <f>IFERROR(INDEX(Partskoder[Partsnavn],MATCH(VALUE(Prosjekttyper_Kostnadsfordeling[[#Headers],[30]]), Partskoder[Partsnr], 0)),"Ikke funnet")</f>
        <v>Samlepott for andre parter</v>
      </c>
    </row>
    <row r="5" spans="2:35" hidden="1" x14ac:dyDescent="0.25">
      <c r="B5" t="str">
        <f t="shared" ref="B5:E5" si="0">IF(B4=0,"X","")</f>
        <v/>
      </c>
      <c r="C5" t="str">
        <f t="shared" si="0"/>
        <v/>
      </c>
      <c r="D5" t="str">
        <f t="shared" si="0"/>
        <v/>
      </c>
      <c r="E5" t="str">
        <f t="shared" si="0"/>
        <v/>
      </c>
      <c r="F5" t="str">
        <f>IF(SUM(Prosjekttyper_Kostnadsfordeling[1])=0,"X","")</f>
        <v/>
      </c>
      <c r="G5" t="str">
        <f>IF(SUM(Prosjekttyper_Kostnadsfordeling[2])=0,"X","")</f>
        <v/>
      </c>
      <c r="H5" t="str">
        <f>IF(SUM(Prosjekttyper_Kostnadsfordeling[3])=0,"X","")</f>
        <v/>
      </c>
      <c r="I5" t="str">
        <f>IF(SUM(Prosjekttyper_Kostnadsfordeling[4])=0,"X","")</f>
        <v/>
      </c>
      <c r="J5" t="str">
        <f>IF(SUM(Prosjekttyper_Kostnadsfordeling[5])=0,"X","")</f>
        <v/>
      </c>
      <c r="K5" t="str">
        <f>IF(SUM(Prosjekttyper_Kostnadsfordeling[6])=0,"X","")</f>
        <v/>
      </c>
      <c r="L5" t="str">
        <f>IF(SUM(Prosjekttyper_Kostnadsfordeling[7])=0,"X","")</f>
        <v/>
      </c>
      <c r="M5" t="str">
        <f>IF(SUM(Prosjekttyper_Kostnadsfordeling[8])=0,"X","")</f>
        <v/>
      </c>
      <c r="N5" t="str">
        <f>IF(SUM(Prosjekttyper_Kostnadsfordeling[9])=0,"X","")</f>
        <v/>
      </c>
      <c r="O5" t="str">
        <f>IF(SUM(Prosjekttyper_Kostnadsfordeling[10])=0,"X","")</f>
        <v>X</v>
      </c>
      <c r="P5" t="str">
        <f>IF(SUM(Prosjekttyper_Kostnadsfordeling[11])=0,"X","")</f>
        <v/>
      </c>
      <c r="Q5" t="str">
        <f>IF(SUM(Prosjekttyper_Kostnadsfordeling[12])=0,"X","")</f>
        <v/>
      </c>
      <c r="R5" t="str">
        <f>IF(SUM(Prosjekttyper_Kostnadsfordeling[13])=0,"X","")</f>
        <v>X</v>
      </c>
      <c r="S5" t="str">
        <f>IF(SUM(Prosjekttyper_Kostnadsfordeling[14])=0,"X","")</f>
        <v>X</v>
      </c>
      <c r="T5" t="str">
        <f>IF(SUM(Prosjekttyper_Kostnadsfordeling[15])=0,"X","")</f>
        <v>X</v>
      </c>
      <c r="U5" t="str">
        <f>IF(SUM(Prosjekttyper_Kostnadsfordeling[16])=0,"X","")</f>
        <v>X</v>
      </c>
      <c r="V5" t="str">
        <f>IF(SUM(Prosjekttyper_Kostnadsfordeling[17])=0,"X","")</f>
        <v>X</v>
      </c>
      <c r="W5" t="str">
        <f>IF(SUM(Prosjekttyper_Kostnadsfordeling[18])=0,"X","")</f>
        <v>X</v>
      </c>
      <c r="X5" t="str">
        <f>IF(SUM(Prosjekttyper_Kostnadsfordeling[19])=0,"X","")</f>
        <v>X</v>
      </c>
      <c r="Y5" t="str">
        <f>IF(SUM(Prosjekttyper_Kostnadsfordeling[20])=0,"X","")</f>
        <v>X</v>
      </c>
      <c r="Z5" t="str">
        <f>IF(SUM(Prosjekttyper_Kostnadsfordeling[21])=0,"X","")</f>
        <v>X</v>
      </c>
      <c r="AA5" t="str">
        <f>IF(SUM(Prosjekttyper_Kostnadsfordeling[23])=0,"X","")</f>
        <v>X</v>
      </c>
      <c r="AB5" t="str">
        <f t="shared" ref="AB5" si="1">IF(AB4=0,"X","")</f>
        <v>X</v>
      </c>
      <c r="AC5" t="str">
        <f>IF(SUM(Prosjekttyper_Kostnadsfordeling[24])=0,"X","")</f>
        <v>X</v>
      </c>
      <c r="AD5" t="str">
        <f>IF(SUM(Prosjekttyper_Kostnadsfordeling[25])=0,"X","")</f>
        <v>X</v>
      </c>
      <c r="AE5" t="str">
        <f>IF(SUM(Prosjekttyper_Kostnadsfordeling[26])=0,"X","")</f>
        <v>X</v>
      </c>
      <c r="AF5" t="str">
        <f>IF(SUM(Prosjekttyper_Kostnadsfordeling[27])=0,"X","")</f>
        <v>X</v>
      </c>
      <c r="AG5" t="str">
        <f>IF(SUM(Prosjekttyper_Kostnadsfordeling[28])=0,"X","")</f>
        <v>X</v>
      </c>
      <c r="AH5" t="str">
        <f>IF(SUM(Prosjekttyper_Kostnadsfordeling[29])=0,"X","")</f>
        <v>X</v>
      </c>
      <c r="AI5" t="str">
        <f>IF(SUM(Prosjekttyper_Kostnadsfordeling[30])=0,"X","")</f>
        <v>X</v>
      </c>
    </row>
    <row r="6" spans="2:35" hidden="1" x14ac:dyDescent="0.25">
      <c r="B6" s="50" t="s">
        <v>1</v>
      </c>
      <c r="C6" s="50" t="s">
        <v>504</v>
      </c>
      <c r="D6" s="50" t="s">
        <v>505</v>
      </c>
      <c r="E6" s="50" t="s">
        <v>506</v>
      </c>
      <c r="F6" s="50" t="s">
        <v>507</v>
      </c>
      <c r="G6" s="50" t="s">
        <v>508</v>
      </c>
      <c r="H6" s="50" t="s">
        <v>509</v>
      </c>
      <c r="I6" s="50" t="s">
        <v>510</v>
      </c>
      <c r="J6" s="50" t="s">
        <v>511</v>
      </c>
      <c r="K6" s="50" t="s">
        <v>512</v>
      </c>
      <c r="L6" s="50" t="s">
        <v>513</v>
      </c>
      <c r="M6" s="50" t="s">
        <v>514</v>
      </c>
      <c r="N6" s="50" t="s">
        <v>515</v>
      </c>
      <c r="O6" s="50" t="s">
        <v>516</v>
      </c>
      <c r="P6" s="50" t="s">
        <v>517</v>
      </c>
      <c r="Q6" s="50" t="s">
        <v>518</v>
      </c>
      <c r="R6" s="50" t="s">
        <v>519</v>
      </c>
      <c r="S6" s="50" t="s">
        <v>520</v>
      </c>
      <c r="T6" s="50" t="s">
        <v>521</v>
      </c>
      <c r="U6" s="50" t="s">
        <v>522</v>
      </c>
      <c r="V6" s="50" t="s">
        <v>523</v>
      </c>
      <c r="W6" s="50" t="s">
        <v>524</v>
      </c>
      <c r="X6" s="50" t="s">
        <v>525</v>
      </c>
      <c r="Y6" s="50" t="s">
        <v>526</v>
      </c>
      <c r="Z6" s="50" t="s">
        <v>527</v>
      </c>
      <c r="AA6" s="50" t="s">
        <v>528</v>
      </c>
      <c r="AB6" s="50" t="s">
        <v>529</v>
      </c>
      <c r="AC6" s="50" t="s">
        <v>530</v>
      </c>
      <c r="AD6" s="50" t="s">
        <v>531</v>
      </c>
      <c r="AE6" s="50" t="s">
        <v>532</v>
      </c>
      <c r="AF6" s="50" t="s">
        <v>533</v>
      </c>
      <c r="AG6" s="50" t="s">
        <v>534</v>
      </c>
      <c r="AH6" s="50" t="s">
        <v>535</v>
      </c>
      <c r="AI6" s="50" t="s">
        <v>536</v>
      </c>
    </row>
    <row r="7" spans="2:35" x14ac:dyDescent="0.25">
      <c r="B7" s="68" t="s">
        <v>55</v>
      </c>
      <c r="C7" s="39" t="s">
        <v>537</v>
      </c>
      <c r="D7" s="76" t="s">
        <v>538</v>
      </c>
      <c r="E7" s="83">
        <f t="shared" ref="E7:E9" si="2">SUM(F7:R7)</f>
        <v>103.80000000000001</v>
      </c>
      <c r="F7" s="68">
        <v>8.442499999999999</v>
      </c>
      <c r="G7" s="68">
        <v>8.8049999999999997</v>
      </c>
      <c r="H7" s="68">
        <v>32.605000000000004</v>
      </c>
      <c r="I7" s="68">
        <v>22.137500000000003</v>
      </c>
      <c r="J7" s="68">
        <v>8.8049999999999997</v>
      </c>
      <c r="K7" s="68">
        <v>5.9525000000000006</v>
      </c>
      <c r="L7" s="68">
        <v>9.4024999999999999</v>
      </c>
      <c r="M7" s="68"/>
      <c r="N7" s="68">
        <v>3.85</v>
      </c>
      <c r="O7" s="68"/>
      <c r="P7" s="68">
        <v>3.8</v>
      </c>
      <c r="Q7" s="68"/>
      <c r="R7" s="68"/>
      <c r="S7" s="68"/>
      <c r="T7" s="68"/>
      <c r="U7" s="68"/>
      <c r="V7" s="68"/>
      <c r="W7" s="68"/>
      <c r="X7" s="68"/>
      <c r="Y7" s="68"/>
      <c r="Z7" s="68"/>
      <c r="AA7" s="68"/>
      <c r="AB7" s="68"/>
      <c r="AC7" s="68"/>
      <c r="AD7" s="68"/>
      <c r="AE7" s="68"/>
      <c r="AF7" s="68"/>
      <c r="AG7" s="68"/>
      <c r="AH7" s="68"/>
      <c r="AI7" s="68"/>
    </row>
    <row r="8" spans="2:35" x14ac:dyDescent="0.25">
      <c r="B8" s="68" t="s">
        <v>55</v>
      </c>
      <c r="C8" s="39" t="s">
        <v>539</v>
      </c>
      <c r="D8" s="76" t="s">
        <v>539</v>
      </c>
      <c r="E8" s="83">
        <f t="shared" si="2"/>
        <v>101.3</v>
      </c>
      <c r="F8" s="68">
        <v>11.5</v>
      </c>
      <c r="G8" s="68">
        <v>6.25</v>
      </c>
      <c r="H8" s="68">
        <v>30</v>
      </c>
      <c r="I8" s="68">
        <v>8.25</v>
      </c>
      <c r="J8" s="68">
        <v>6.25</v>
      </c>
      <c r="K8" s="68">
        <v>16.25</v>
      </c>
      <c r="L8" s="68">
        <v>11.5</v>
      </c>
      <c r="M8" s="68"/>
      <c r="N8" s="68">
        <v>7.5</v>
      </c>
      <c r="O8" s="68"/>
      <c r="P8" s="68">
        <v>3.8</v>
      </c>
      <c r="Q8" s="68"/>
      <c r="R8" s="68"/>
      <c r="S8" s="68"/>
      <c r="T8" s="68"/>
      <c r="U8" s="68"/>
      <c r="V8" s="68"/>
      <c r="W8" s="68"/>
      <c r="X8" s="68"/>
      <c r="Y8" s="68"/>
      <c r="Z8" s="68"/>
      <c r="AA8" s="68"/>
      <c r="AB8" s="68"/>
      <c r="AC8" s="68"/>
      <c r="AD8" s="68"/>
      <c r="AE8" s="68"/>
      <c r="AF8" s="68"/>
      <c r="AG8" s="68"/>
      <c r="AH8" s="68"/>
      <c r="AI8" s="68"/>
    </row>
    <row r="9" spans="2:35" x14ac:dyDescent="0.25">
      <c r="B9" s="68" t="s">
        <v>55</v>
      </c>
      <c r="C9" s="39" t="s">
        <v>540</v>
      </c>
      <c r="D9" s="76" t="s">
        <v>540</v>
      </c>
      <c r="E9" s="83">
        <f t="shared" si="2"/>
        <v>103.8</v>
      </c>
      <c r="F9" s="68">
        <v>1.43</v>
      </c>
      <c r="G9" s="68">
        <v>2.86</v>
      </c>
      <c r="H9" s="68">
        <v>19.05</v>
      </c>
      <c r="I9" s="68">
        <v>10.48</v>
      </c>
      <c r="J9" s="68">
        <v>2.86</v>
      </c>
      <c r="K9" s="68">
        <v>57.16</v>
      </c>
      <c r="L9" s="68">
        <v>2.31</v>
      </c>
      <c r="M9" s="68"/>
      <c r="N9" s="68">
        <v>3.85</v>
      </c>
      <c r="O9" s="68"/>
      <c r="P9" s="68">
        <v>3.8</v>
      </c>
      <c r="Q9" s="68"/>
      <c r="R9" s="68"/>
      <c r="S9" s="68"/>
      <c r="T9" s="68"/>
      <c r="U9" s="68"/>
      <c r="V9" s="68"/>
      <c r="W9" s="68"/>
      <c r="X9" s="68"/>
      <c r="Y9" s="68"/>
      <c r="Z9" s="68"/>
      <c r="AA9" s="68"/>
      <c r="AB9" s="68"/>
      <c r="AC9" s="68"/>
      <c r="AD9" s="68"/>
      <c r="AE9" s="68"/>
      <c r="AF9" s="68"/>
      <c r="AG9" s="68"/>
      <c r="AH9" s="68"/>
      <c r="AI9" s="68"/>
    </row>
    <row r="10" spans="2:35" x14ac:dyDescent="0.25">
      <c r="B10" s="68" t="s">
        <v>55</v>
      </c>
      <c r="C10" s="39" t="s">
        <v>541</v>
      </c>
      <c r="D10" s="76"/>
      <c r="E10" s="83">
        <f>SUM(F10:R10)</f>
        <v>100</v>
      </c>
      <c r="F10" s="68">
        <v>3</v>
      </c>
      <c r="G10" s="68">
        <v>2</v>
      </c>
      <c r="H10" s="68">
        <v>83</v>
      </c>
      <c r="I10" s="68">
        <v>2</v>
      </c>
      <c r="J10" s="68"/>
      <c r="K10" s="68"/>
      <c r="L10" s="68">
        <v>2</v>
      </c>
      <c r="M10" s="68">
        <v>4</v>
      </c>
      <c r="N10" s="68"/>
      <c r="O10" s="68"/>
      <c r="P10" s="68">
        <v>2</v>
      </c>
      <c r="Q10" s="68">
        <v>2</v>
      </c>
      <c r="R10" s="68"/>
      <c r="S10" s="68"/>
      <c r="T10" s="68"/>
      <c r="U10" s="68"/>
      <c r="V10" s="68"/>
      <c r="W10" s="68"/>
      <c r="X10" s="68"/>
      <c r="Y10" s="68"/>
      <c r="Z10" s="68"/>
      <c r="AA10" s="68"/>
      <c r="AB10" s="68"/>
      <c r="AC10" s="68"/>
      <c r="AD10" s="68"/>
      <c r="AE10" s="68"/>
      <c r="AF10" s="68"/>
      <c r="AG10" s="68"/>
      <c r="AH10" s="68"/>
      <c r="AI10" s="68"/>
    </row>
    <row r="11" spans="2:35" x14ac:dyDescent="0.25">
      <c r="B11" s="68" t="s">
        <v>55</v>
      </c>
      <c r="C11" s="39" t="s">
        <v>542</v>
      </c>
      <c r="D11" s="76"/>
      <c r="E11" s="83">
        <f>SUM(F11:R11)</f>
        <v>100</v>
      </c>
      <c r="F11" s="68">
        <v>3</v>
      </c>
      <c r="G11" s="68">
        <v>2</v>
      </c>
      <c r="H11" s="68">
        <v>83</v>
      </c>
      <c r="I11" s="68">
        <v>2</v>
      </c>
      <c r="J11" s="68"/>
      <c r="K11" s="68"/>
      <c r="L11" s="68">
        <v>2</v>
      </c>
      <c r="M11" s="68">
        <v>4</v>
      </c>
      <c r="N11" s="68"/>
      <c r="O11" s="68"/>
      <c r="P11" s="68">
        <v>4</v>
      </c>
      <c r="Q11" s="68"/>
      <c r="R11" s="68"/>
      <c r="S11" s="68"/>
      <c r="T11" s="68"/>
      <c r="U11" s="68"/>
      <c r="V11" s="68"/>
      <c r="W11" s="68"/>
      <c r="X11" s="68"/>
      <c r="Y11" s="68"/>
      <c r="Z11" s="68"/>
      <c r="AA11" s="68"/>
      <c r="AB11" s="68"/>
      <c r="AC11" s="68"/>
      <c r="AD11" s="68"/>
      <c r="AE11" s="68"/>
      <c r="AF11" s="68"/>
      <c r="AG11" s="68"/>
      <c r="AH11" s="68"/>
      <c r="AI11" s="68"/>
    </row>
    <row r="12" spans="2:35" x14ac:dyDescent="0.25">
      <c r="B12" s="68"/>
      <c r="C12" s="39"/>
      <c r="D12" s="76"/>
      <c r="E12" s="83">
        <f>SUM(F12:R12)</f>
        <v>0</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row>
    <row r="13" spans="2:35" x14ac:dyDescent="0.25">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row>
  </sheetData>
  <sheetProtection formatCells="0" insertRows="0" selectLockedCells="1"/>
  <mergeCells count="1">
    <mergeCell ref="F3:AI3"/>
  </mergeCells>
  <phoneticPr fontId="6" type="noConversion"/>
  <conditionalFormatting sqref="E7:E12">
    <cfRule type="colorScale" priority="1">
      <colorScale>
        <cfvo type="num" val="0"/>
        <cfvo type="num" val="100"/>
        <color rgb="FFFF0000"/>
        <color rgb="FF63BE7B"/>
      </colorScale>
    </cfRule>
  </conditionalFormatting>
  <dataValidations count="1">
    <dataValidation type="list" allowBlank="1" showInputMessage="1" showErrorMessage="1" sqref="B7:B12" xr:uid="{AB6F3F1E-5D7C-4BB8-845A-4DAF92FAB944}">
      <formula1>Fylkeskodesortering</formula1>
    </dataValidation>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F74B6-AC18-4E04-B52A-E91AD811B5E1}">
  <sheetPr codeName="Ark5">
    <tabColor theme="9" tint="0.39997558519241921"/>
  </sheetPr>
  <dimension ref="B1:H20"/>
  <sheetViews>
    <sheetView workbookViewId="0">
      <pane ySplit="3" topLeftCell="A4" activePane="bottomLeft" state="frozen"/>
      <selection pane="bottomLeft" activeCell="E17" sqref="E17"/>
    </sheetView>
  </sheetViews>
  <sheetFormatPr baseColWidth="10" defaultColWidth="11.42578125" defaultRowHeight="15" x14ac:dyDescent="0.25"/>
  <cols>
    <col min="1" max="1" width="2.5703125" customWidth="1"/>
    <col min="2" max="2" width="38.28515625" customWidth="1"/>
    <col min="3" max="3" width="10.5703125" bestFit="1" customWidth="1"/>
    <col min="4" max="4" width="33.28515625" customWidth="1"/>
    <col min="5" max="5" width="17.42578125" customWidth="1"/>
    <col min="6" max="6" width="11.28515625" bestFit="1" customWidth="1"/>
    <col min="7" max="7" width="26.7109375" customWidth="1"/>
    <col min="12" max="12" width="30" customWidth="1"/>
  </cols>
  <sheetData>
    <row r="1" spans="2:8" ht="28.5" customHeight="1" x14ac:dyDescent="0.25"/>
    <row r="2" spans="2:8" ht="37.5" customHeight="1" x14ac:dyDescent="0.25">
      <c r="H2" s="1"/>
    </row>
    <row r="3" spans="2:8" ht="31.5" x14ac:dyDescent="0.25">
      <c r="B3" s="10" t="s">
        <v>543</v>
      </c>
      <c r="C3" s="10" t="s">
        <v>1</v>
      </c>
      <c r="D3" s="10" t="s">
        <v>504</v>
      </c>
      <c r="E3" s="10" t="s">
        <v>544</v>
      </c>
      <c r="F3" s="10" t="s">
        <v>545</v>
      </c>
      <c r="G3" s="10" t="s">
        <v>546</v>
      </c>
    </row>
    <row r="4" spans="2:8" x14ac:dyDescent="0.25">
      <c r="B4" s="39" t="s">
        <v>547</v>
      </c>
      <c r="C4" s="39" t="s">
        <v>55</v>
      </c>
      <c r="D4" s="39" t="s">
        <v>537</v>
      </c>
      <c r="E4" s="39">
        <v>2024</v>
      </c>
      <c r="F4" s="70" t="s">
        <v>548</v>
      </c>
      <c r="G4" s="77">
        <v>1526</v>
      </c>
    </row>
    <row r="5" spans="2:8" x14ac:dyDescent="0.25">
      <c r="B5" s="39" t="s">
        <v>547</v>
      </c>
      <c r="C5" s="39" t="s">
        <v>55</v>
      </c>
      <c r="D5" s="39" t="s">
        <v>539</v>
      </c>
      <c r="E5" s="39">
        <v>2024</v>
      </c>
      <c r="F5" s="70" t="s">
        <v>548</v>
      </c>
      <c r="G5" s="77">
        <v>1377</v>
      </c>
    </row>
    <row r="6" spans="2:8" x14ac:dyDescent="0.25">
      <c r="B6" s="39" t="s">
        <v>547</v>
      </c>
      <c r="C6" s="39" t="s">
        <v>55</v>
      </c>
      <c r="D6" s="39" t="s">
        <v>540</v>
      </c>
      <c r="E6" s="39">
        <v>2024</v>
      </c>
      <c r="F6" s="70" t="s">
        <v>548</v>
      </c>
      <c r="G6" s="77">
        <v>1153</v>
      </c>
    </row>
    <row r="7" spans="2:8" x14ac:dyDescent="0.25">
      <c r="B7" s="39" t="s">
        <v>549</v>
      </c>
      <c r="C7" s="39" t="s">
        <v>55</v>
      </c>
      <c r="D7" s="39" t="s">
        <v>537</v>
      </c>
      <c r="E7" s="39">
        <v>2025</v>
      </c>
      <c r="F7" s="70" t="s">
        <v>548</v>
      </c>
      <c r="G7" s="77">
        <f>G4*1.2</f>
        <v>1831.2</v>
      </c>
    </row>
    <row r="8" spans="2:8" x14ac:dyDescent="0.25">
      <c r="B8" s="39" t="s">
        <v>549</v>
      </c>
      <c r="C8" s="39" t="s">
        <v>55</v>
      </c>
      <c r="D8" s="39" t="s">
        <v>539</v>
      </c>
      <c r="E8" s="39">
        <v>2025</v>
      </c>
      <c r="F8" s="70" t="s">
        <v>548</v>
      </c>
      <c r="G8" s="77">
        <f t="shared" ref="G8:G9" si="0">G5*1.2</f>
        <v>1652.3999999999999</v>
      </c>
    </row>
    <row r="9" spans="2:8" x14ac:dyDescent="0.25">
      <c r="B9" s="39" t="s">
        <v>549</v>
      </c>
      <c r="C9" s="39" t="s">
        <v>55</v>
      </c>
      <c r="D9" s="39" t="s">
        <v>540</v>
      </c>
      <c r="E9" s="39">
        <v>2025</v>
      </c>
      <c r="F9" s="70" t="s">
        <v>548</v>
      </c>
      <c r="G9" s="77">
        <f t="shared" si="0"/>
        <v>1383.6</v>
      </c>
    </row>
    <row r="10" spans="2:8" x14ac:dyDescent="0.25">
      <c r="B10" s="39" t="s">
        <v>550</v>
      </c>
      <c r="C10" s="39" t="s">
        <v>55</v>
      </c>
      <c r="D10" s="39" t="s">
        <v>537</v>
      </c>
      <c r="E10" s="39">
        <v>2026</v>
      </c>
      <c r="F10" s="70" t="s">
        <v>548</v>
      </c>
      <c r="G10" s="77">
        <f>G7*1.1</f>
        <v>2014.3200000000002</v>
      </c>
    </row>
    <row r="11" spans="2:8" x14ac:dyDescent="0.25">
      <c r="B11" s="39" t="s">
        <v>550</v>
      </c>
      <c r="C11" s="39" t="s">
        <v>55</v>
      </c>
      <c r="D11" s="39" t="s">
        <v>539</v>
      </c>
      <c r="E11" s="39">
        <v>2026</v>
      </c>
      <c r="F11" s="70" t="s">
        <v>548</v>
      </c>
      <c r="G11" s="77">
        <f t="shared" ref="G11:G12" si="1">G8*1.1</f>
        <v>1817.64</v>
      </c>
    </row>
    <row r="12" spans="2:8" x14ac:dyDescent="0.25">
      <c r="B12" s="39" t="s">
        <v>550</v>
      </c>
      <c r="C12" s="39" t="s">
        <v>55</v>
      </c>
      <c r="D12" s="39" t="s">
        <v>540</v>
      </c>
      <c r="E12" s="39">
        <v>2026</v>
      </c>
      <c r="F12" s="70" t="s">
        <v>548</v>
      </c>
      <c r="G12" s="77">
        <f t="shared" si="1"/>
        <v>1521.96</v>
      </c>
    </row>
    <row r="13" spans="2:8" x14ac:dyDescent="0.25">
      <c r="B13" s="39" t="s">
        <v>551</v>
      </c>
      <c r="C13" s="39" t="s">
        <v>55</v>
      </c>
      <c r="D13" s="39" t="s">
        <v>542</v>
      </c>
      <c r="E13" s="39">
        <v>2026</v>
      </c>
      <c r="F13" s="70" t="s">
        <v>548</v>
      </c>
      <c r="G13" s="77">
        <f>1428*1.2</f>
        <v>1713.6</v>
      </c>
    </row>
    <row r="14" spans="2:8" x14ac:dyDescent="0.25">
      <c r="B14" s="39" t="s">
        <v>552</v>
      </c>
      <c r="C14" s="39" t="s">
        <v>55</v>
      </c>
      <c r="D14" s="39" t="s">
        <v>537</v>
      </c>
      <c r="E14" s="39">
        <v>2027</v>
      </c>
      <c r="F14" s="70" t="s">
        <v>548</v>
      </c>
      <c r="G14" s="77">
        <f>G10*1.1</f>
        <v>2215.7520000000004</v>
      </c>
    </row>
    <row r="15" spans="2:8" x14ac:dyDescent="0.25">
      <c r="B15" s="39" t="s">
        <v>552</v>
      </c>
      <c r="C15" s="39" t="s">
        <v>55</v>
      </c>
      <c r="D15" s="39" t="s">
        <v>539</v>
      </c>
      <c r="E15" s="39">
        <v>2027</v>
      </c>
      <c r="F15" s="70" t="s">
        <v>548</v>
      </c>
      <c r="G15" s="77">
        <f t="shared" ref="G15:G16" si="2">G11*1.1</f>
        <v>1999.4040000000002</v>
      </c>
    </row>
    <row r="16" spans="2:8" x14ac:dyDescent="0.25">
      <c r="B16" s="39" t="s">
        <v>552</v>
      </c>
      <c r="C16" s="39" t="s">
        <v>55</v>
      </c>
      <c r="D16" s="39" t="s">
        <v>540</v>
      </c>
      <c r="E16" s="39">
        <v>2027</v>
      </c>
      <c r="F16" s="70" t="s">
        <v>548</v>
      </c>
      <c r="G16" s="77">
        <f t="shared" si="2"/>
        <v>1674.1560000000002</v>
      </c>
    </row>
    <row r="17" spans="2:7" x14ac:dyDescent="0.25">
      <c r="B17" s="39" t="s">
        <v>553</v>
      </c>
      <c r="C17" s="39" t="s">
        <v>55</v>
      </c>
      <c r="D17" s="39" t="s">
        <v>541</v>
      </c>
      <c r="E17" s="39">
        <v>2027</v>
      </c>
      <c r="F17" s="70" t="s">
        <v>548</v>
      </c>
      <c r="G17" s="77">
        <f>1704*1.2</f>
        <v>2044.8</v>
      </c>
    </row>
    <row r="18" spans="2:7" x14ac:dyDescent="0.25">
      <c r="B18" s="39"/>
      <c r="C18" s="39"/>
      <c r="D18" s="39"/>
      <c r="E18" s="39"/>
      <c r="F18" s="70"/>
      <c r="G18" s="77"/>
    </row>
    <row r="19" spans="2:7" x14ac:dyDescent="0.25">
      <c r="B19" s="39"/>
      <c r="C19" s="39"/>
      <c r="D19" s="39"/>
      <c r="E19" s="39"/>
      <c r="F19" s="70"/>
      <c r="G19" s="77"/>
    </row>
    <row r="20" spans="2:7" x14ac:dyDescent="0.25">
      <c r="B20" s="39"/>
      <c r="C20" s="39"/>
      <c r="D20" s="39"/>
      <c r="E20" s="39"/>
      <c r="F20" s="39"/>
      <c r="G20" s="39"/>
    </row>
  </sheetData>
  <sheetProtection formatCells="0" insertRows="0" selectLockedCells="1"/>
  <phoneticPr fontId="6" type="noConversion"/>
  <dataValidations count="1">
    <dataValidation type="list" allowBlank="1" showInputMessage="1" showErrorMessage="1" sqref="D4:D19" xr:uid="{093ED895-B93C-46CB-8C5E-0B9A6B9ACA68}">
      <formula1>Prosjekttyper</formula1>
    </dataValidation>
  </dataValidations>
  <pageMargins left="0.7" right="0.7" top="0.75" bottom="0.75" header="0.3" footer="0.3"/>
  <pageSetup paperSize="9" orientation="portrait" verticalDpi="0"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3">
    <tabColor theme="9" tint="-0.249977111117893"/>
    <pageSetUpPr fitToPage="1"/>
  </sheetPr>
  <dimension ref="B1:AN73"/>
  <sheetViews>
    <sheetView zoomScaleNormal="100" workbookViewId="0">
      <pane xSplit="1" ySplit="12" topLeftCell="H37" activePane="bottomRight" state="frozen"/>
      <selection pane="topRight" activeCell="B1" sqref="B1"/>
      <selection pane="bottomLeft" activeCell="A13" sqref="A13"/>
      <selection pane="bottomRight" activeCell="H56" sqref="H56"/>
    </sheetView>
  </sheetViews>
  <sheetFormatPr baseColWidth="10" defaultColWidth="11.42578125" defaultRowHeight="15" x14ac:dyDescent="0.25"/>
  <cols>
    <col min="1" max="1" width="1.5703125" customWidth="1"/>
    <col min="2" max="2" width="11.85546875" customWidth="1"/>
    <col min="3" max="3" width="10.28515625" customWidth="1"/>
    <col min="4" max="4" width="32.85546875" customWidth="1"/>
    <col min="5" max="5" width="13.85546875" customWidth="1"/>
    <col min="6" max="6" width="25.140625" style="34" customWidth="1"/>
    <col min="7" max="7" width="13.5703125" customWidth="1"/>
    <col min="8" max="8" width="9.7109375" customWidth="1"/>
    <col min="9" max="9" width="8.7109375" customWidth="1"/>
    <col min="10" max="10" width="19" customWidth="1"/>
    <col min="11" max="11" width="18.28515625" customWidth="1"/>
    <col min="12" max="40" width="19" customWidth="1"/>
  </cols>
  <sheetData>
    <row r="1" spans="2:40" x14ac:dyDescent="0.25">
      <c r="F1"/>
    </row>
    <row r="2" spans="2:40" x14ac:dyDescent="0.25">
      <c r="F2"/>
    </row>
    <row r="3" spans="2:40" ht="22.5" customHeight="1" x14ac:dyDescent="0.25">
      <c r="F3"/>
      <c r="L3" s="20"/>
      <c r="M3" s="20"/>
      <c r="AH3" s="60"/>
    </row>
    <row r="4" spans="2:40" ht="18.75" x14ac:dyDescent="0.3">
      <c r="B4" s="19" t="str">
        <f>_xlfn.CONCAT("GEODATAPLAN for ",(IFERROR(INDEX(Fylke[Fylkesnavn], MATCH(Valgt_Fylke, Fylke[Fylkesnr], 0)), "")))</f>
        <v>GEODATAPLAN for Vestfold og Telemark</v>
      </c>
      <c r="F4"/>
      <c r="K4" s="22"/>
      <c r="L4" s="22"/>
      <c r="M4" s="22"/>
      <c r="N4" s="22"/>
      <c r="O4" s="22"/>
      <c r="P4" s="22"/>
      <c r="Q4" s="22"/>
      <c r="R4" s="22"/>
      <c r="S4" s="22"/>
      <c r="T4" s="22"/>
      <c r="U4" s="22"/>
      <c r="V4" s="22"/>
      <c r="W4" s="22"/>
      <c r="X4" s="22"/>
      <c r="Y4" s="22"/>
    </row>
    <row r="5" spans="2:40" ht="18.75" x14ac:dyDescent="0.3">
      <c r="B5" s="19" t="str">
        <f>_xlfn.CONCAT("Kartleggingsplan ",Periode)</f>
        <v>Kartleggingsplan 2026-2029</v>
      </c>
      <c r="F5"/>
      <c r="K5" s="75"/>
      <c r="L5" s="75"/>
      <c r="M5" s="75"/>
      <c r="N5" s="75"/>
      <c r="O5" s="75"/>
      <c r="P5" s="75"/>
      <c r="Q5" s="75"/>
      <c r="R5" s="75"/>
      <c r="S5" s="75"/>
      <c r="T5" s="75"/>
      <c r="U5" s="75"/>
      <c r="V5" s="75"/>
      <c r="W5" s="75"/>
      <c r="X5" s="75"/>
      <c r="Y5" s="75"/>
    </row>
    <row r="6" spans="2:40" ht="18.75" x14ac:dyDescent="0.3">
      <c r="B6" s="21" t="s">
        <v>554</v>
      </c>
      <c r="F6"/>
    </row>
    <row r="7" spans="2:40" ht="9.75" customHeight="1" thickBot="1" x14ac:dyDescent="0.3">
      <c r="F7"/>
    </row>
    <row r="8" spans="2:40" ht="18.75" x14ac:dyDescent="0.3">
      <c r="B8" s="112" t="s">
        <v>555</v>
      </c>
      <c r="C8" s="113"/>
      <c r="D8" s="113"/>
      <c r="E8" s="113"/>
      <c r="F8" s="113"/>
      <c r="G8" s="113"/>
      <c r="H8" s="113"/>
      <c r="I8" s="113"/>
      <c r="J8" s="112" t="s">
        <v>556</v>
      </c>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4"/>
    </row>
    <row r="9" spans="2:40" ht="15.75" x14ac:dyDescent="0.25">
      <c r="B9" s="23" t="str">
        <f>Kartleggingsplan[[#Headers],[Fylke]]</f>
        <v>Fylke</v>
      </c>
      <c r="C9" s="24" t="str">
        <f>Kartleggingsplan[[#Headers],[Region]]</f>
        <v>Region</v>
      </c>
      <c r="D9" s="52" t="str">
        <f>Kartleggingsplan[[#Headers],[Prosjektnavn]]</f>
        <v>Prosjektnavn</v>
      </c>
      <c r="E9" s="52" t="str">
        <f>Kartleggingsplan[[#Headers],[Kommune]]</f>
        <v>Kommune</v>
      </c>
      <c r="F9" s="24" t="str">
        <f>Kartleggingsplan[[#Headers],[Prosjekt-type]]</f>
        <v>Prosjekt-type</v>
      </c>
      <c r="G9" s="24" t="str">
        <f>Kartleggingsplan[[#Headers],[Oppstart år]]</f>
        <v>Oppstart år</v>
      </c>
      <c r="H9" s="52" t="str">
        <f>Kartleggingsplan[[#Headers],[Antall]]</f>
        <v>Antall</v>
      </c>
      <c r="I9" s="40" t="str">
        <f>Kartleggingsplan[[#Headers],[Enhet]]</f>
        <v>Enhet</v>
      </c>
      <c r="J9" s="43" t="str">
        <f>Kartleggingsplan[[#Headers],[Totalkostnad]]</f>
        <v>Totalkostnad</v>
      </c>
      <c r="K9" s="24" t="str">
        <f>IFERROR(INDEX(Partskoder[Partskode],MATCH(VALUE(Kartleggingsplan[[#Headers],[1]]), Partskoder[Partsnr], 0)),"Ikke funnet")</f>
        <v>V</v>
      </c>
      <c r="L9" s="24" t="str">
        <f>IFERROR(INDEX(Partskoder[Partskode],MATCH(VALUE(Kartleggingsplan[[#Headers],[2]]), Partskoder[Partsnr], 0)),"Ikke funnet")</f>
        <v>E</v>
      </c>
      <c r="M9" s="24" t="str">
        <f>IFERROR(INDEX(Partskoder[Partskode],MATCH(VALUE(Kartleggingsplan[[#Headers],[3]]), Partskoder[Partsnr], 0)),"Ikke funnet")</f>
        <v>K</v>
      </c>
      <c r="N9" s="24" t="str">
        <f>IFERROR(INDEX(Partskoder[Partskode],MATCH(VALUE(Kartleggingsplan[[#Headers],[4]]), Partskoder[Partsnr], 0)),"Ikke funnet")</f>
        <v>S</v>
      </c>
      <c r="O9" s="24" t="str">
        <f>IFERROR(INDEX(Partskoder[Partskode],MATCH(VALUE(Kartleggingsplan[[#Headers],[5]]), Partskoder[Partsnr], 0)),"Ikke funnet")</f>
        <v>T</v>
      </c>
      <c r="P9" s="24" t="str">
        <f>IFERROR(INDEX(Partskoder[Partskode],MATCH(VALUE(Kartleggingsplan[[#Headers],[6]]), Partskoder[Partsnr], 0)),"Ikke funnet")</f>
        <v>L</v>
      </c>
      <c r="Q9" s="24" t="str">
        <f>IFERROR(INDEX(Partskoder[Partskode],MATCH(VALUE(Kartleggingsplan[[#Headers],[7]]), Partskoder[Partsnr], 0)),"Ikke funnet")</f>
        <v>FK</v>
      </c>
      <c r="R9" s="24" t="str">
        <f>IFERROR(INDEX(Partskoder[Partskode],MATCH(VALUE(Kartleggingsplan[[#Headers],[8]]), Partskoder[Partsnr], 0)),"Ikke funnet")</f>
        <v>SF</v>
      </c>
      <c r="S9" s="24" t="str">
        <f>IFERROR(INDEX(Partskoder[Partskode],MATCH(VALUE(Kartleggingsplan[[#Headers],[9]]), Partskoder[Partsnr], 0)),"Ikke funnet")</f>
        <v>NVE</v>
      </c>
      <c r="T9" s="24" t="str">
        <f>IFERROR(INDEX(Partskoder[Partskode],MATCH(VALUE(Kartleggingsplan[[#Headers],[10]]), Partskoder[Partsnr], 0)),"Ikke funnet")</f>
        <v>FB</v>
      </c>
      <c r="U9" s="24" t="str">
        <f>IFERROR(INDEX(Partskoder[Partskode],MATCH(VALUE(Kartleggingsplan[[#Headers],[11]]), Partskoder[Partsnr], 0)),"Ikke funnet")</f>
        <v>BN</v>
      </c>
      <c r="V9" s="24" t="str">
        <f>IFERROR(INDEX(Partskoder[Partskode],MATCH(VALUE(Kartleggingsplan[[#Headers],[12]]), Partskoder[Partsnr], 0)),"Ikke funnet")</f>
        <v>NV</v>
      </c>
      <c r="W9" s="24" t="str">
        <f>IFERROR(INDEX(Partskoder[Partskode],MATCH(VALUE(Kartleggingsplan[[#Headers],[13]]), Partskoder[Partsnr], 0)),"Ikke funnet")</f>
        <v>A</v>
      </c>
      <c r="X9" s="24">
        <f>IFERROR(INDEX(Partskoder[Partskode],MATCH(VALUE(Kartleggingsplan[[#Headers],[14]]), Partskoder[Partsnr], 0)),"Ikke funnet")</f>
        <v>0</v>
      </c>
      <c r="Y9" s="24">
        <f>IFERROR(INDEX(Partskoder[Partskode],MATCH(VALUE(Kartleggingsplan[[#Headers],[15]]), Partskoder[Partsnr], 0)),"Ikke funnet")</f>
        <v>0</v>
      </c>
      <c r="Z9" s="24">
        <f>IFERROR(INDEX(Partskoder[Partskode],MATCH(VALUE(Kartleggingsplan[[#Headers],[16]]), Partskoder[Partsnr], 0)),"Ikke funnet")</f>
        <v>0</v>
      </c>
      <c r="AA9" s="24">
        <f>IFERROR(INDEX(Partskoder[Partskode],MATCH(VALUE(Kartleggingsplan[[#Headers],[17]]), Partskoder[Partsnr], 0)),"Ikke funnet")</f>
        <v>0</v>
      </c>
      <c r="AB9" s="24">
        <f>IFERROR(INDEX(Partskoder[Partskode],MATCH(VALUE(Kartleggingsplan[[#Headers],[18]]), Partskoder[Partsnr], 0)),"Ikke funnet")</f>
        <v>0</v>
      </c>
      <c r="AC9" s="24">
        <f>IFERROR(INDEX(Partskoder[Partskode],MATCH(VALUE(Kartleggingsplan[[#Headers],[19]]), Partskoder[Partsnr], 0)),"Ikke funnet")</f>
        <v>0</v>
      </c>
      <c r="AD9" s="24">
        <f>IFERROR(INDEX(Partskoder[Partskode],MATCH(VALUE(Kartleggingsplan[[#Headers],[20]]), Partskoder[Partsnr], 0)),"Ikke funnet")</f>
        <v>0</v>
      </c>
      <c r="AE9" s="24">
        <f>IFERROR(INDEX(Partskoder[Partskode],MATCH(VALUE(Kartleggingsplan[[#Headers],[21]]), Partskoder[Partsnr], 0)),"Ikke funnet")</f>
        <v>0</v>
      </c>
      <c r="AF9" s="24">
        <f>IFERROR(INDEX(Partskoder[Partskode],MATCH(VALUE(Kartleggingsplan[[#Headers],[22]]), Partskoder[Partsnr], 0)),"Ikke funnet")</f>
        <v>0</v>
      </c>
      <c r="AG9" s="24">
        <f>IFERROR(INDEX(Partskoder[Partskode],MATCH(VALUE(Kartleggingsplan[[#Headers],[23]]), Partskoder[Partsnr], 0)),"Ikke funnet")</f>
        <v>0</v>
      </c>
      <c r="AH9" s="24">
        <f>IFERROR(INDEX(Partskoder[Partskode],MATCH(VALUE(Kartleggingsplan[[#Headers],[24]]), Partskoder[Partsnr], 0)),"Ikke funnet")</f>
        <v>0</v>
      </c>
      <c r="AI9" s="24">
        <f>IFERROR(INDEX(Partskoder[Partskode],MATCH(VALUE(Kartleggingsplan[[#Headers],[25]]), Partskoder[Partsnr], 0)),"Ikke funnet")</f>
        <v>0</v>
      </c>
      <c r="AJ9" s="24">
        <f>IFERROR(INDEX(Partskoder[Partskode],MATCH(VALUE(Kartleggingsplan[[#Headers],[26]]), Partskoder[Partsnr], 0)),"Ikke funnet")</f>
        <v>0</v>
      </c>
      <c r="AK9" s="24">
        <f>IFERROR(INDEX(Partskoder[Partskode],MATCH(VALUE(Kartleggingsplan[[#Headers],[27]]), Partskoder[Partsnr], 0)),"Ikke funnet")</f>
        <v>0</v>
      </c>
      <c r="AL9" s="24">
        <f>IFERROR(INDEX(Partskoder[Partskode],MATCH(VALUE(Kartleggingsplan[[#Headers],[28]]), Partskoder[Partsnr], 0)),"Ikke funnet")</f>
        <v>0</v>
      </c>
      <c r="AM9" s="24">
        <f>IFERROR(INDEX(Partskoder[Partskode],MATCH(VALUE(Kartleggingsplan[[#Headers],[29]]), Partskoder[Partsnr], 0)),"Ikke funnet")</f>
        <v>0</v>
      </c>
      <c r="AN9" s="25" t="str">
        <f>IFERROR(INDEX(Partskoder[Partskode],MATCH(VALUE(Kartleggingsplan[[#Headers],[30]]), Partskoder[Partsnr], 0)),"Ikke funnet")</f>
        <v>Andre</v>
      </c>
    </row>
    <row r="10" spans="2:40" x14ac:dyDescent="0.25">
      <c r="B10" s="26"/>
      <c r="C10" s="27"/>
      <c r="D10" s="28"/>
      <c r="E10" s="28"/>
      <c r="F10" s="29"/>
      <c r="G10" s="29"/>
      <c r="H10" s="28"/>
      <c r="I10" s="41"/>
      <c r="J10" s="84">
        <f>SUBTOTAL(9,J13:J55)</f>
        <v>20955686.113359999</v>
      </c>
      <c r="K10" s="30">
        <f>SUBTOTAL(9,Kartleggingsplan[1])</f>
        <v>1415556.96855133</v>
      </c>
      <c r="L10" s="30">
        <f>SUBTOTAL(9,Kartleggingsplan[2])</f>
        <v>1324157.8642197798</v>
      </c>
      <c r="M10" s="30">
        <f>SUBTOTAL(9,Kartleggingsplan[3])</f>
        <v>9371077.6576821804</v>
      </c>
      <c r="N10" s="30">
        <f>SUBTOTAL(9,Kartleggingsplan[4])</f>
        <v>3068356.005611151</v>
      </c>
      <c r="O10" s="30">
        <f>SUBTOTAL(9,Kartleggingsplan[5])</f>
        <v>1212971.9646165802</v>
      </c>
      <c r="P10" s="30">
        <f>SUBTOTAL(9,Kartleggingsplan[6])</f>
        <v>1919327.3884600908</v>
      </c>
      <c r="Q10" s="30">
        <f>SUBTOTAL(9,Kartleggingsplan[7])</f>
        <v>1487975.4308354901</v>
      </c>
      <c r="R10" s="30">
        <f>SUBTOTAL(9,Kartleggingsplan[8])</f>
        <v>222371.7992064</v>
      </c>
      <c r="S10" s="30">
        <f>SUBTOTAL(9,Kartleggingsplan[9])</f>
        <v>663243.55353060004</v>
      </c>
      <c r="T10" s="30">
        <f>SUBTOTAL(9,Kartleggingsplan[10])</f>
        <v>0</v>
      </c>
      <c r="U10" s="30">
        <f>SUBTOTAL(9,Kartleggingsplan[11])</f>
        <v>771380.03298800008</v>
      </c>
      <c r="V10" s="30">
        <f>SUBTOTAL(9,Kartleggingsplan[12])</f>
        <v>36054.629280000001</v>
      </c>
      <c r="W10" s="30">
        <f>SUBTOTAL(9,Kartleggingsplan[13])</f>
        <v>0</v>
      </c>
      <c r="X10" s="30">
        <f>SUBTOTAL(9,Kartleggingsplan[14])</f>
        <v>0</v>
      </c>
      <c r="Y10" s="30">
        <f>SUBTOTAL(9,Kartleggingsplan[15])</f>
        <v>0</v>
      </c>
      <c r="Z10" s="30">
        <f>SUBTOTAL(9,Kartleggingsplan[16])</f>
        <v>0</v>
      </c>
      <c r="AA10" s="30">
        <f>SUBTOTAL(9,Kartleggingsplan[17])</f>
        <v>0</v>
      </c>
      <c r="AB10" s="30">
        <f>SUBTOTAL(9,Kartleggingsplan[18])</f>
        <v>0</v>
      </c>
      <c r="AC10" s="30">
        <f>SUBTOTAL(9,Kartleggingsplan[19])</f>
        <v>0</v>
      </c>
      <c r="AD10" s="30">
        <f>SUBTOTAL(9,Kartleggingsplan[20])</f>
        <v>0</v>
      </c>
      <c r="AE10" s="30">
        <f>SUBTOTAL(9,Kartleggingsplan[21])</f>
        <v>0</v>
      </c>
      <c r="AF10" s="30">
        <f>SUBTOTAL(9,Kartleggingsplan[22])</f>
        <v>0</v>
      </c>
      <c r="AG10" s="30">
        <f>SUBTOTAL(9,Kartleggingsplan[23])</f>
        <v>0</v>
      </c>
      <c r="AH10" s="30">
        <f>SUBTOTAL(9,Kartleggingsplan[24])</f>
        <v>0</v>
      </c>
      <c r="AI10" s="30">
        <f>SUBTOTAL(9,Kartleggingsplan[25])</f>
        <v>0</v>
      </c>
      <c r="AJ10" s="30">
        <f>SUBTOTAL(9,Kartleggingsplan[26])</f>
        <v>0</v>
      </c>
      <c r="AK10" s="30">
        <f>SUBTOTAL(9,Kartleggingsplan[27])</f>
        <v>0</v>
      </c>
      <c r="AL10" s="30">
        <f>SUBTOTAL(9,Kartleggingsplan[28])</f>
        <v>0</v>
      </c>
      <c r="AM10" s="30">
        <f>SUBTOTAL(9,Kartleggingsplan[29])</f>
        <v>0</v>
      </c>
      <c r="AN10" s="31">
        <f>SUBTOTAL(9,Kartleggingsplan[30])</f>
        <v>0</v>
      </c>
    </row>
    <row r="11" spans="2:40" hidden="1" x14ac:dyDescent="0.25">
      <c r="B11" s="32" t="str">
        <f>IF(B9=0,"X","")</f>
        <v/>
      </c>
      <c r="C11" s="33" t="str">
        <f t="shared" ref="C11:I11" si="0">IF(C9=0,"X","")</f>
        <v/>
      </c>
      <c r="D11" s="33" t="str">
        <f t="shared" si="0"/>
        <v/>
      </c>
      <c r="E11" s="33" t="str">
        <f t="shared" si="0"/>
        <v/>
      </c>
      <c r="F11" s="33" t="str">
        <f t="shared" si="0"/>
        <v/>
      </c>
      <c r="G11" s="33" t="str">
        <f t="shared" si="0"/>
        <v/>
      </c>
      <c r="H11" s="33" t="str">
        <f t="shared" si="0"/>
        <v/>
      </c>
      <c r="I11" s="42" t="str">
        <f t="shared" si="0"/>
        <v/>
      </c>
      <c r="J11" s="44" t="str">
        <f>IF(SUM(Kartleggingsplan[Totalkostnad])=0,"X","")</f>
        <v/>
      </c>
      <c r="K11" s="33" t="str">
        <f>IF(SUM(Kartleggingsplan[1])=0,"X","")</f>
        <v/>
      </c>
      <c r="L11" s="33" t="str">
        <f>IF(SUM(Kartleggingsplan[2])=0,"X","")</f>
        <v/>
      </c>
      <c r="M11" s="33" t="str">
        <f>IF(SUM(Kartleggingsplan[3])=0,"X","")</f>
        <v/>
      </c>
      <c r="N11" s="33" t="str">
        <f>IF(SUM(Kartleggingsplan[4])=0,"X","")</f>
        <v/>
      </c>
      <c r="O11" s="33" t="str">
        <f>IF(SUM(Kartleggingsplan[5])=0,"X","")</f>
        <v/>
      </c>
      <c r="P11" s="33" t="str">
        <f>IF(SUM(Kartleggingsplan[6])=0,"X","")</f>
        <v/>
      </c>
      <c r="Q11" s="33" t="str">
        <f>IF(SUM(Kartleggingsplan[7])=0,"X","")</f>
        <v/>
      </c>
      <c r="R11" s="33" t="str">
        <f>IF(SUM(Kartleggingsplan[8])=0,"X","")</f>
        <v/>
      </c>
      <c r="S11" s="33" t="str">
        <f>IF(SUM(Kartleggingsplan[9])=0,"X","")</f>
        <v/>
      </c>
      <c r="T11" s="33" t="str">
        <f>IF(SUM(Kartleggingsplan[10])=0,"X","")</f>
        <v>X</v>
      </c>
      <c r="U11" s="33" t="str">
        <f>IF(SUM(Kartleggingsplan[11])=0,"X","")</f>
        <v/>
      </c>
      <c r="V11" s="33" t="str">
        <f>IF(SUM(Kartleggingsplan[12])=0,"X","")</f>
        <v/>
      </c>
      <c r="W11" s="33" t="str">
        <f>IF(SUM(Kartleggingsplan[13])=0,"X","")</f>
        <v>X</v>
      </c>
      <c r="X11" s="33" t="str">
        <f>IF(SUM(Kartleggingsplan[14])=0,"X","")</f>
        <v>X</v>
      </c>
      <c r="Y11" s="33" t="str">
        <f>IF(SUM(Kartleggingsplan[15])=0,"X","")</f>
        <v>X</v>
      </c>
      <c r="Z11" s="33" t="str">
        <f>IF(SUM(Kartleggingsplan[16])=0,"X","")</f>
        <v>X</v>
      </c>
      <c r="AA11" s="33" t="str">
        <f>IF(SUM(Kartleggingsplan[17])=0,"X","")</f>
        <v>X</v>
      </c>
      <c r="AB11" s="33" t="str">
        <f>IF(SUM(Kartleggingsplan[18])=0,"X","")</f>
        <v>X</v>
      </c>
      <c r="AC11" s="33" t="str">
        <f>IF(SUM(Kartleggingsplan[19])=0,"X","")</f>
        <v>X</v>
      </c>
      <c r="AD11" s="33" t="str">
        <f>IF(SUM(Kartleggingsplan[20])=0,"X","")</f>
        <v>X</v>
      </c>
      <c r="AE11" s="33" t="str">
        <f>IF(SUM(Kartleggingsplan[21])=0,"X","")</f>
        <v>X</v>
      </c>
      <c r="AF11" s="33" t="str">
        <f>IF(SUM(Kartleggingsplan[22])=0,"X","")</f>
        <v>X</v>
      </c>
      <c r="AG11" s="33" t="str">
        <f>IF(SUM(Kartleggingsplan[23])=0,"X","")</f>
        <v>X</v>
      </c>
      <c r="AH11" s="33" t="str">
        <f>IF(SUM(Kartleggingsplan[24])=0,"X","")</f>
        <v>X</v>
      </c>
      <c r="AI11" s="33" t="str">
        <f>IF(SUM(Kartleggingsplan[25])=0,"X","")</f>
        <v>X</v>
      </c>
      <c r="AJ11" s="33" t="str">
        <f>IF(SUM(Kartleggingsplan[26])=0,"X","")</f>
        <v>X</v>
      </c>
      <c r="AK11" s="33" t="str">
        <f>IF(SUM(Kartleggingsplan[27])=0,"X","")</f>
        <v>X</v>
      </c>
      <c r="AL11" s="33" t="str">
        <f>IF(SUM(Kartleggingsplan[28])=0,"X","")</f>
        <v>X</v>
      </c>
      <c r="AM11" s="33" t="str">
        <f>IF(SUM(Kartleggingsplan[29])=0,"X","")</f>
        <v>X</v>
      </c>
      <c r="AN11" s="45" t="str">
        <f>IF(SUM(Kartleggingsplan[30])=0,"X","")</f>
        <v>X</v>
      </c>
    </row>
    <row r="12" spans="2:40" s="17" customFormat="1" ht="15.75" hidden="1" x14ac:dyDescent="0.25">
      <c r="B12" s="53" t="s">
        <v>1</v>
      </c>
      <c r="C12" s="54" t="s">
        <v>557</v>
      </c>
      <c r="D12" s="54" t="s">
        <v>543</v>
      </c>
      <c r="E12" s="54" t="s">
        <v>6</v>
      </c>
      <c r="F12" s="53" t="s">
        <v>558</v>
      </c>
      <c r="G12" s="53" t="s">
        <v>544</v>
      </c>
      <c r="H12" s="54" t="s">
        <v>559</v>
      </c>
      <c r="I12" s="54" t="s">
        <v>545</v>
      </c>
      <c r="J12" s="53" t="s">
        <v>560</v>
      </c>
      <c r="K12" s="55" t="s">
        <v>507</v>
      </c>
      <c r="L12" s="55" t="s">
        <v>508</v>
      </c>
      <c r="M12" s="55" t="s">
        <v>509</v>
      </c>
      <c r="N12" s="55" t="s">
        <v>510</v>
      </c>
      <c r="O12" s="55" t="s">
        <v>511</v>
      </c>
      <c r="P12" s="55" t="s">
        <v>512</v>
      </c>
      <c r="Q12" s="55" t="s">
        <v>513</v>
      </c>
      <c r="R12" s="55" t="s">
        <v>514</v>
      </c>
      <c r="S12" s="55" t="s">
        <v>515</v>
      </c>
      <c r="T12" s="55" t="s">
        <v>516</v>
      </c>
      <c r="U12" s="55" t="s">
        <v>517</v>
      </c>
      <c r="V12" s="55" t="s">
        <v>518</v>
      </c>
      <c r="W12" s="55" t="s">
        <v>519</v>
      </c>
      <c r="X12" s="55" t="s">
        <v>520</v>
      </c>
      <c r="Y12" s="55" t="s">
        <v>521</v>
      </c>
      <c r="Z12" s="55" t="s">
        <v>522</v>
      </c>
      <c r="AA12" s="55" t="s">
        <v>523</v>
      </c>
      <c r="AB12" s="55" t="s">
        <v>524</v>
      </c>
      <c r="AC12" s="55" t="s">
        <v>525</v>
      </c>
      <c r="AD12" s="55" t="s">
        <v>526</v>
      </c>
      <c r="AE12" s="55" t="s">
        <v>527</v>
      </c>
      <c r="AF12" s="55" t="s">
        <v>528</v>
      </c>
      <c r="AG12" s="55" t="s">
        <v>529</v>
      </c>
      <c r="AH12" s="55" t="s">
        <v>530</v>
      </c>
      <c r="AI12" s="55" t="s">
        <v>531</v>
      </c>
      <c r="AJ12" s="55" t="s">
        <v>532</v>
      </c>
      <c r="AK12" s="55" t="s">
        <v>533</v>
      </c>
      <c r="AL12" s="55" t="s">
        <v>534</v>
      </c>
      <c r="AM12" s="55" t="s">
        <v>535</v>
      </c>
      <c r="AN12" s="55" t="s">
        <v>536</v>
      </c>
    </row>
    <row r="13" spans="2:40" x14ac:dyDescent="0.25">
      <c r="B13" t="s">
        <v>55</v>
      </c>
      <c r="C13" s="78" cm="1">
        <f t="array" ref="C13">_xlfn.XLOOKUP(1, (Kommuner[Fylke] = Valgt_Fylke) * (Kommuner[Kommune] = Kartleggingsplan[[#This Row],[Kommune]]), Kommuner[Regionnr], "")</f>
        <v>1</v>
      </c>
      <c r="D13" s="39" t="s">
        <v>547</v>
      </c>
      <c r="E13" s="39" t="s">
        <v>277</v>
      </c>
      <c r="F13" s="34" t="str">
        <f>IFERROR(INDEX(Prosjektkalkyle[Prosjekttype], MATCH(Kartleggingsplan[[#This Row],[Prosjektnavn]], Prosjektkalkyle[Prosjektnavn], 0)), "Ikke funnet")</f>
        <v>FKB</v>
      </c>
      <c r="G13">
        <f>IFERROR(INDEX(Prosjektkalkyle[Oppstart år], MATCH(Kartleggingsplan[[#This Row],[Prosjektnavn]], Prosjektkalkyle[Prosjektnavn], 0)), "Ikke funnet")</f>
        <v>2024</v>
      </c>
      <c r="H13" s="56">
        <v>98.1</v>
      </c>
      <c r="I13" s="79" t="str">
        <f>IFERROR(INDEX(Prosjektkalkyle[Enhet], MATCH(Kartleggingsplan[[#This Row],[Prosjektnavn]], Prosjektkalkyle[Prosjektnavn], 0)), "Ikke funnet")</f>
        <v>km2</v>
      </c>
      <c r="J13" s="85">
        <f>IFERROR(INDEX(Prosjektkalkyle[ Kalkyle enhetskostnad inkl. mva], MATCH(Kartleggingsplan[[#This Row],[Prosjektnavn]], Prosjektkalkyle[Prosjektnavn], 0)), "Ikke funnet")*Kartleggingsplan[[#This Row],[Antall]]</f>
        <v>149700.6</v>
      </c>
      <c r="K13" s="86" cm="1">
        <f t="array" ref="K13">Kartleggingsplan[[#This Row],[Totalkostnad]] * IFERROR(INDEX(Prosjekttyper_Kostnadsfordeling[1],MATCH(1,(Prosjekttyper_Kostnadsfordeling[Prosjekttype]=Kartleggingsplan[[#This Row],[Prosjekt-type]]) * (Prosjekttyper_Kostnadsfordeling[Fylke]=Kartleggingsplan[[#This Row],[Fylke]]),0)),"Ikke funnet") / 100</f>
        <v>12638.473154999998</v>
      </c>
      <c r="L13" s="35" cm="1">
        <f t="array" ref="L13">Kartleggingsplan[[#This Row],[Totalkostnad]] * IFERROR(INDEX(Prosjekttyper_Kostnadsfordeling[2],MATCH(1,(Prosjekttyper_Kostnadsfordeling[Prosjekttype]=Kartleggingsplan[[#This Row],[Prosjekt-type]]) * (Prosjekttyper_Kostnadsfordeling[Fylke]=Kartleggingsplan[[#This Row],[Fylke]]),0)),"Ikke funnet") / 100</f>
        <v>13181.13783</v>
      </c>
      <c r="M13" s="35" cm="1">
        <f t="array" ref="M13">Kartleggingsplan[[#This Row],[Totalkostnad]] * IFERROR(INDEX(Prosjekttyper_Kostnadsfordeling[3],MATCH(1,(Prosjekttyper_Kostnadsfordeling[Prosjekttype]=Kartleggingsplan[[#This Row],[Prosjekt-type]]) * (Prosjekttyper_Kostnadsfordeling[Fylke]=Kartleggingsplan[[#This Row],[Fylke]]),0)),"Ikke funnet") / 100</f>
        <v>48809.880630000007</v>
      </c>
      <c r="N13" s="35" cm="1">
        <f t="array" ref="N13">Kartleggingsplan[[#This Row],[Totalkostnad]] * IFERROR(INDEX(Prosjekttyper_Kostnadsfordeling[4],MATCH(1,(Prosjekttyper_Kostnadsfordeling[Prosjekttype]=Kartleggingsplan[[#This Row],[Prosjekt-type]]) * (Prosjekttyper_Kostnadsfordeling[Fylke]=Kartleggingsplan[[#This Row],[Fylke]]),0)),"Ikke funnet") / 100</f>
        <v>33139.970325000009</v>
      </c>
      <c r="O13" s="35" cm="1">
        <f t="array" ref="O13">Kartleggingsplan[[#This Row],[Totalkostnad]] * IFERROR(INDEX(Prosjekttyper_Kostnadsfordeling[5],MATCH(1,(Prosjekttyper_Kostnadsfordeling[Prosjekttype]=Kartleggingsplan[[#This Row],[Prosjekt-type]]) * (Prosjekttyper_Kostnadsfordeling[Fylke]=Kartleggingsplan[[#This Row],[Fylke]]),0)),"Ikke funnet") / 100</f>
        <v>13181.13783</v>
      </c>
      <c r="P13" s="35" cm="1">
        <f t="array" ref="P13">Kartleggingsplan[[#This Row],[Totalkostnad]] * IFERROR(INDEX(Prosjekttyper_Kostnadsfordeling[6],MATCH(1,(Prosjekttyper_Kostnadsfordeling[Prosjekttype]=Kartleggingsplan[[#This Row],[Prosjekt-type]]) * (Prosjekttyper_Kostnadsfordeling[Fylke]=Kartleggingsplan[[#This Row],[Fylke]]),0)),"Ikke funnet") / 100</f>
        <v>8910.9282149999999</v>
      </c>
      <c r="Q13" s="35" cm="1">
        <f t="array" ref="Q13">Kartleggingsplan[[#This Row],[Totalkostnad]] * IFERROR(INDEX(Prosjekttyper_Kostnadsfordeling[7],MATCH(1,(Prosjekttyper_Kostnadsfordeling[Prosjekttype]=Kartleggingsplan[[#This Row],[Prosjekt-type]]) * (Prosjekttyper_Kostnadsfordeling[Fylke]=Kartleggingsplan[[#This Row],[Fylke]]),0)),"Ikke funnet") / 100</f>
        <v>14075.598915000002</v>
      </c>
      <c r="R13" s="35" cm="1">
        <f t="array" ref="R13">Kartleggingsplan[[#This Row],[Totalkostnad]] * IFERROR(INDEX(Prosjekttyper_Kostnadsfordeling[8],MATCH(1,(Prosjekttyper_Kostnadsfordeling[Prosjekttype]=Kartleggingsplan[[#This Row],[Prosjekt-type]]) * (Prosjekttyper_Kostnadsfordeling[Fylke]=Kartleggingsplan[[#This Row],[Fylke]]),0)),"Ikke funnet") / 100</f>
        <v>0</v>
      </c>
      <c r="S13" s="35" cm="1">
        <f t="array" ref="S13">Kartleggingsplan[[#This Row],[Totalkostnad]] * IFERROR(INDEX(Prosjekttyper_Kostnadsfordeling[9],MATCH(1,(Prosjekttyper_Kostnadsfordeling[Prosjekttype]=Kartleggingsplan[[#This Row],[Prosjekt-type]]) * (Prosjekttyper_Kostnadsfordeling[Fylke]=Kartleggingsplan[[#This Row],[Fylke]]),0)),"Ikke funnet") / 100</f>
        <v>5763.4731000000002</v>
      </c>
      <c r="T13" s="35" cm="1">
        <f t="array" ref="T13">Kartleggingsplan[[#This Row],[Totalkostnad]] * IFERROR(INDEX(Prosjekttyper_Kostnadsfordeling[10],MATCH(1,(Prosjekttyper_Kostnadsfordeling[Prosjekttype]=Kartleggingsplan[[#This Row],[Prosjekt-type]]) * (Prosjekttyper_Kostnadsfordeling[Fylke]=Kartleggingsplan[[#This Row],[Fylke]]),0)),"Ikke funnet") / 100</f>
        <v>0</v>
      </c>
      <c r="U13" s="35" cm="1">
        <f t="array" ref="U13">Kartleggingsplan[[#This Row],[Totalkostnad]] * IFERROR(INDEX(Prosjekttyper_Kostnadsfordeling[11],MATCH(1,(Prosjekttyper_Kostnadsfordeling[Prosjekttype]=Kartleggingsplan[[#This Row],[Prosjekt-type]]) * (Prosjekttyper_Kostnadsfordeling[Fylke]=Kartleggingsplan[[#This Row],[Fylke]]),0)),"Ikke funnet") / 100</f>
        <v>5688.6228000000001</v>
      </c>
      <c r="V13" s="35" cm="1">
        <f t="array" ref="V13">Kartleggingsplan[[#This Row],[Totalkostnad]] * IFERROR(INDEX(Prosjekttyper_Kostnadsfordeling[12],MATCH(1,(Prosjekttyper_Kostnadsfordeling[Prosjekttype]=Kartleggingsplan[[#This Row],[Prosjekt-type]]) * (Prosjekttyper_Kostnadsfordeling[Fylke]=Kartleggingsplan[[#This Row],[Fylke]]),0)),"Ikke funnet") / 100</f>
        <v>0</v>
      </c>
      <c r="W13" s="35" cm="1">
        <f t="array" ref="W13">Kartleggingsplan[[#This Row],[Totalkostnad]] * IFERROR(INDEX(Prosjekttyper_Kostnadsfordeling[13],MATCH(1,(Prosjekttyper_Kostnadsfordeling[Prosjekttype]=Kartleggingsplan[[#This Row],[Prosjekt-type]]) * (Prosjekttyper_Kostnadsfordeling[Fylke]=Kartleggingsplan[[#This Row],[Fylke]]),0)),"Ikke funnet") / 100</f>
        <v>0</v>
      </c>
      <c r="X13" s="35" cm="1">
        <f t="array" ref="X13">Kartleggingsplan[[#This Row],[Totalkostnad]] * IFERROR(INDEX(Prosjekttyper_Kostnadsfordeling[14],MATCH(1,(Prosjekttyper_Kostnadsfordeling[Prosjekttype]=Kartleggingsplan[[#This Row],[Prosjekt-type]]) * (Prosjekttyper_Kostnadsfordeling[Fylke]=Kartleggingsplan[[#This Row],[Fylke]]),0)),"Ikke funnet") / 100</f>
        <v>0</v>
      </c>
      <c r="Y13" s="35" cm="1">
        <f t="array" ref="Y13">Kartleggingsplan[[#This Row],[Totalkostnad]] * IFERROR(INDEX(Prosjekttyper_Kostnadsfordeling[15],MATCH(1,(Prosjekttyper_Kostnadsfordeling[Prosjekttype]=Kartleggingsplan[[#This Row],[Prosjekt-type]]) * (Prosjekttyper_Kostnadsfordeling[Fylke]=Kartleggingsplan[[#This Row],[Fylke]]),0)),"Ikke funnet") / 100</f>
        <v>0</v>
      </c>
      <c r="Z13" s="35" cm="1">
        <f t="array" ref="Z13">Kartleggingsplan[[#This Row],[Totalkostnad]] * IFERROR(INDEX(Prosjekttyper_Kostnadsfordeling[16],MATCH(1,(Prosjekttyper_Kostnadsfordeling[Prosjekttype]=Kartleggingsplan[[#This Row],[Prosjekt-type]]) * (Prosjekttyper_Kostnadsfordeling[Fylke]=Kartleggingsplan[[#This Row],[Fylke]]),0)),"Ikke funnet") / 100</f>
        <v>0</v>
      </c>
      <c r="AA13" s="35" cm="1">
        <f t="array" ref="AA13">Kartleggingsplan[[#This Row],[Totalkostnad]] * IFERROR(INDEX(Prosjekttyper_Kostnadsfordeling[17],MATCH(1,(Prosjekttyper_Kostnadsfordeling[Prosjekttype]=Kartleggingsplan[[#This Row],[Prosjekt-type]]) * (Prosjekttyper_Kostnadsfordeling[Fylke]=Kartleggingsplan[[#This Row],[Fylke]]),0)),"Ikke funnet") / 100</f>
        <v>0</v>
      </c>
      <c r="AB13" s="35" cm="1">
        <f t="array" ref="AB13">Kartleggingsplan[[#This Row],[Totalkostnad]] * IFERROR(INDEX(Prosjekttyper_Kostnadsfordeling[18],MATCH(1,(Prosjekttyper_Kostnadsfordeling[Prosjekttype]=Kartleggingsplan[[#This Row],[Prosjekt-type]]) * (Prosjekttyper_Kostnadsfordeling[Fylke]=Kartleggingsplan[[#This Row],[Fylke]]),0)),"Ikke funnet") / 100</f>
        <v>0</v>
      </c>
      <c r="AC13" s="35" cm="1">
        <f t="array" ref="AC13">Kartleggingsplan[[#This Row],[Totalkostnad]] * IFERROR(INDEX(Prosjekttyper_Kostnadsfordeling[19],MATCH(1,(Prosjekttyper_Kostnadsfordeling[Prosjekttype]=Kartleggingsplan[[#This Row],[Prosjekt-type]]) * (Prosjekttyper_Kostnadsfordeling[Fylke]=Kartleggingsplan[[#This Row],[Fylke]]),0)),"Ikke funnet") / 100</f>
        <v>0</v>
      </c>
      <c r="AD13" s="35" cm="1">
        <f t="array" ref="AD13">Kartleggingsplan[[#This Row],[Totalkostnad]] * IFERROR(INDEX(Prosjekttyper_Kostnadsfordeling[20],MATCH(1,(Prosjekttyper_Kostnadsfordeling[Prosjekttype]=Kartleggingsplan[[#This Row],[Prosjekt-type]]) * (Prosjekttyper_Kostnadsfordeling[Fylke]=Kartleggingsplan[[#This Row],[Fylke]]),0)),"Ikke funnet") / 100</f>
        <v>0</v>
      </c>
      <c r="AE13" s="60" cm="1">
        <f t="array" ref="AE13">Kartleggingsplan[[#This Row],[Totalkostnad]] * IFERROR(INDEX(Prosjekttyper_Kostnadsfordeling[21],MATCH(1,(Prosjekttyper_Kostnadsfordeling[Prosjekttype]=Kartleggingsplan[[#This Row],[Prosjekt-type]]) * (Prosjekttyper_Kostnadsfordeling[Fylke]=Kartleggingsplan[[#This Row],[Fylke]]),0)),"Ikke funnet") / 100</f>
        <v>0</v>
      </c>
      <c r="AF13" s="60" cm="1">
        <f t="array" ref="AF13">Kartleggingsplan[[#This Row],[Totalkostnad]] * IFERROR(INDEX(Prosjekttyper_Kostnadsfordeling[22],MATCH(1,(Prosjekttyper_Kostnadsfordeling[Prosjekttype]=Kartleggingsplan[[#This Row],[Prosjekt-type]]) * (Prosjekttyper_Kostnadsfordeling[Fylke]=Kartleggingsplan[[#This Row],[Fylke]]),0)),"Ikke funnet") / 100</f>
        <v>0</v>
      </c>
      <c r="AG13" s="60" cm="1">
        <f t="array" ref="AG13">Kartleggingsplan[[#This Row],[Totalkostnad]] * IFERROR(INDEX(Prosjekttyper_Kostnadsfordeling[23],MATCH(1,(Prosjekttyper_Kostnadsfordeling[Prosjekttype]=Kartleggingsplan[[#This Row],[Prosjekt-type]]) * (Prosjekttyper_Kostnadsfordeling[Fylke]=Kartleggingsplan[[#This Row],[Fylke]]),0)),"Ikke funnet") / 100</f>
        <v>0</v>
      </c>
      <c r="AH13" s="60" cm="1">
        <f t="array" ref="AH13">Kartleggingsplan[[#This Row],[Totalkostnad]] * IFERROR(INDEX(Prosjekttyper_Kostnadsfordeling[24],MATCH(1,(Prosjekttyper_Kostnadsfordeling[Prosjekttype]=Kartleggingsplan[[#This Row],[Prosjekt-type]]) * (Prosjekttyper_Kostnadsfordeling[Fylke]=Kartleggingsplan[[#This Row],[Fylke]]),0)),"Ikke funnet") / 100</f>
        <v>0</v>
      </c>
      <c r="AI13" s="60" cm="1">
        <f t="array" ref="AI13">Kartleggingsplan[[#This Row],[Totalkostnad]] * IFERROR(INDEX(Prosjekttyper_Kostnadsfordeling[25],MATCH(1,(Prosjekttyper_Kostnadsfordeling[Prosjekttype]=Kartleggingsplan[[#This Row],[Prosjekt-type]]) * (Prosjekttyper_Kostnadsfordeling[Fylke]=Kartleggingsplan[[#This Row],[Fylke]]),0)),"Ikke funnet") / 100</f>
        <v>0</v>
      </c>
      <c r="AJ13" s="60" cm="1">
        <f t="array" ref="AJ13">Kartleggingsplan[[#This Row],[Totalkostnad]] * IFERROR(INDEX(Prosjekttyper_Kostnadsfordeling[26],MATCH(1,(Prosjekttyper_Kostnadsfordeling[Prosjekttype]=Kartleggingsplan[[#This Row],[Prosjekt-type]]) * (Prosjekttyper_Kostnadsfordeling[Fylke]=Kartleggingsplan[[#This Row],[Fylke]]),0)),"Ikke funnet") / 100</f>
        <v>0</v>
      </c>
      <c r="AK13" s="60" cm="1">
        <f t="array" ref="AK13">Kartleggingsplan[[#This Row],[Totalkostnad]] * IFERROR(INDEX(Prosjekttyper_Kostnadsfordeling[27],MATCH(1,(Prosjekttyper_Kostnadsfordeling[Prosjekttype]=Kartleggingsplan[[#This Row],[Prosjekt-type]]) * (Prosjekttyper_Kostnadsfordeling[Fylke]=Kartleggingsplan[[#This Row],[Fylke]]),0)),"Ikke funnet") / 100</f>
        <v>0</v>
      </c>
      <c r="AL13" s="60" cm="1">
        <f t="array" ref="AL13">Kartleggingsplan[[#This Row],[Totalkostnad]] * IFERROR(INDEX(Prosjekttyper_Kostnadsfordeling[28],MATCH(1,(Prosjekttyper_Kostnadsfordeling[Prosjekttype]=Kartleggingsplan[[#This Row],[Prosjekt-type]]) * (Prosjekttyper_Kostnadsfordeling[Fylke]=Kartleggingsplan[[#This Row],[Fylke]]),0)),"Ikke funnet") / 100</f>
        <v>0</v>
      </c>
      <c r="AM13" s="60" cm="1">
        <f t="array" ref="AM13">Kartleggingsplan[[#This Row],[Totalkostnad]] * IFERROR(INDEX(Prosjekttyper_Kostnadsfordeling[29],MATCH(1,(Prosjekttyper_Kostnadsfordeling[Prosjekttype]=Kartleggingsplan[[#This Row],[Prosjekt-type]]) * (Prosjekttyper_Kostnadsfordeling[Fylke]=Kartleggingsplan[[#This Row],[Fylke]]),0)),"Ikke funnet") / 100</f>
        <v>0</v>
      </c>
      <c r="AN13" s="60" cm="1">
        <f t="array" ref="AN13">Kartleggingsplan[[#This Row],[Totalkostnad]] * IFERROR(INDEX(Prosjekttyper_Kostnadsfordeling[30],MATCH(1,(Prosjekttyper_Kostnadsfordeling[Prosjekttype]=Kartleggingsplan[[#This Row],[Prosjekt-type]]) * (Prosjekttyper_Kostnadsfordeling[Fylke]=Kartleggingsplan[[#This Row],[Fylke]]),0)),"Ikke funnet") / 100</f>
        <v>0</v>
      </c>
    </row>
    <row r="14" spans="2:40" x14ac:dyDescent="0.25">
      <c r="B14" t="s">
        <v>55</v>
      </c>
      <c r="C14" s="78" cm="1">
        <f t="array" ref="C14">_xlfn.XLOOKUP(1, (Kommuner[Fylke] = Valgt_Fylke) * (Kommuner[Kommune] = Kartleggingsplan[[#This Row],[Kommune]]), Kommuner[Regionnr], "")</f>
        <v>1</v>
      </c>
      <c r="D14" s="39" t="s">
        <v>547</v>
      </c>
      <c r="E14" s="39" t="s">
        <v>278</v>
      </c>
      <c r="F14" s="34" t="str">
        <f>IFERROR(INDEX(Prosjektkalkyle[Prosjekttype], MATCH(Kartleggingsplan[[#This Row],[Prosjektnavn]], Prosjektkalkyle[Prosjektnavn], 0)), "Ikke funnet")</f>
        <v>FKB</v>
      </c>
      <c r="G14">
        <f>IFERROR(INDEX(Prosjektkalkyle[Oppstart år], MATCH(Kartleggingsplan[[#This Row],[Prosjektnavn]], Prosjektkalkyle[Prosjektnavn], 0)), "Ikke funnet")</f>
        <v>2024</v>
      </c>
      <c r="H14" s="56">
        <v>469</v>
      </c>
      <c r="I14" s="79" t="str">
        <f>IFERROR(INDEX(Prosjektkalkyle[Enhet], MATCH(Kartleggingsplan[[#This Row],[Prosjektnavn]], Prosjektkalkyle[Prosjektnavn], 0)), "Ikke funnet")</f>
        <v>km2</v>
      </c>
      <c r="J14" s="85">
        <f>IFERROR(INDEX(Prosjektkalkyle[ Kalkyle enhetskostnad inkl. mva], MATCH(Kartleggingsplan[[#This Row],[Prosjektnavn]], Prosjektkalkyle[Prosjektnavn], 0)), "Ikke funnet")*Kartleggingsplan[[#This Row],[Antall]]</f>
        <v>715694</v>
      </c>
      <c r="K14" s="35" cm="1">
        <f t="array" ref="K14">Kartleggingsplan[[#This Row],[Totalkostnad]] * IFERROR(INDEX(Prosjekttyper_Kostnadsfordeling[1],MATCH(1,(Prosjekttyper_Kostnadsfordeling[Prosjekttype]=Kartleggingsplan[[#This Row],[Prosjekt-type]]) * (Prosjekttyper_Kostnadsfordeling[Fylke]=Kartleggingsplan[[#This Row],[Fylke]]),0)),"Ikke funnet") / 100</f>
        <v>60422.465949999998</v>
      </c>
      <c r="L14" s="35" cm="1">
        <f t="array" ref="L14">Kartleggingsplan[[#This Row],[Totalkostnad]] * IFERROR(INDEX(Prosjekttyper_Kostnadsfordeling[2],MATCH(1,(Prosjekttyper_Kostnadsfordeling[Prosjekttype]=Kartleggingsplan[[#This Row],[Prosjekt-type]]) * (Prosjekttyper_Kostnadsfordeling[Fylke]=Kartleggingsplan[[#This Row],[Fylke]]),0)),"Ikke funnet") / 100</f>
        <v>63016.856699999997</v>
      </c>
      <c r="M14" s="35" cm="1">
        <f t="array" ref="M14">Kartleggingsplan[[#This Row],[Totalkostnad]] * IFERROR(INDEX(Prosjekttyper_Kostnadsfordeling[3],MATCH(1,(Prosjekttyper_Kostnadsfordeling[Prosjekttype]=Kartleggingsplan[[#This Row],[Prosjekt-type]]) * (Prosjekttyper_Kostnadsfordeling[Fylke]=Kartleggingsplan[[#This Row],[Fylke]]),0)),"Ikke funnet") / 100</f>
        <v>233352.02870000002</v>
      </c>
      <c r="N14" s="35" cm="1">
        <f t="array" ref="N14">Kartleggingsplan[[#This Row],[Totalkostnad]] * IFERROR(INDEX(Prosjekttyper_Kostnadsfordeling[4],MATCH(1,(Prosjekttyper_Kostnadsfordeling[Prosjekttype]=Kartleggingsplan[[#This Row],[Prosjekt-type]]) * (Prosjekttyper_Kostnadsfordeling[Fylke]=Kartleggingsplan[[#This Row],[Fylke]]),0)),"Ikke funnet") / 100</f>
        <v>158436.75925000003</v>
      </c>
      <c r="O14" s="35" cm="1">
        <f t="array" ref="O14">Kartleggingsplan[[#This Row],[Totalkostnad]] * IFERROR(INDEX(Prosjekttyper_Kostnadsfordeling[5],MATCH(1,(Prosjekttyper_Kostnadsfordeling[Prosjekttype]=Kartleggingsplan[[#This Row],[Prosjekt-type]]) * (Prosjekttyper_Kostnadsfordeling[Fylke]=Kartleggingsplan[[#This Row],[Fylke]]),0)),"Ikke funnet") / 100</f>
        <v>63016.856699999997</v>
      </c>
      <c r="P14" s="35" cm="1">
        <f t="array" ref="P14">Kartleggingsplan[[#This Row],[Totalkostnad]] * IFERROR(INDEX(Prosjekttyper_Kostnadsfordeling[6],MATCH(1,(Prosjekttyper_Kostnadsfordeling[Prosjekttype]=Kartleggingsplan[[#This Row],[Prosjekt-type]]) * (Prosjekttyper_Kostnadsfordeling[Fylke]=Kartleggingsplan[[#This Row],[Fylke]]),0)),"Ikke funnet") / 100</f>
        <v>42601.68535</v>
      </c>
      <c r="Q14" s="35" cm="1">
        <f t="array" ref="Q14">Kartleggingsplan[[#This Row],[Totalkostnad]] * IFERROR(INDEX(Prosjekttyper_Kostnadsfordeling[7],MATCH(1,(Prosjekttyper_Kostnadsfordeling[Prosjekttype]=Kartleggingsplan[[#This Row],[Prosjekt-type]]) * (Prosjekttyper_Kostnadsfordeling[Fylke]=Kartleggingsplan[[#This Row],[Fylke]]),0)),"Ikke funnet") / 100</f>
        <v>67293.128349999999</v>
      </c>
      <c r="R14" s="35" cm="1">
        <f t="array" ref="R14">Kartleggingsplan[[#This Row],[Totalkostnad]] * IFERROR(INDEX(Prosjekttyper_Kostnadsfordeling[8],MATCH(1,(Prosjekttyper_Kostnadsfordeling[Prosjekttype]=Kartleggingsplan[[#This Row],[Prosjekt-type]]) * (Prosjekttyper_Kostnadsfordeling[Fylke]=Kartleggingsplan[[#This Row],[Fylke]]),0)),"Ikke funnet") / 100</f>
        <v>0</v>
      </c>
      <c r="S14" s="35" cm="1">
        <f t="array" ref="S14">Kartleggingsplan[[#This Row],[Totalkostnad]] * IFERROR(INDEX(Prosjekttyper_Kostnadsfordeling[9],MATCH(1,(Prosjekttyper_Kostnadsfordeling[Prosjekttype]=Kartleggingsplan[[#This Row],[Prosjekt-type]]) * (Prosjekttyper_Kostnadsfordeling[Fylke]=Kartleggingsplan[[#This Row],[Fylke]]),0)),"Ikke funnet") / 100</f>
        <v>27554.218999999997</v>
      </c>
      <c r="T14" s="35" cm="1">
        <f t="array" ref="T14">Kartleggingsplan[[#This Row],[Totalkostnad]] * IFERROR(INDEX(Prosjekttyper_Kostnadsfordeling[10],MATCH(1,(Prosjekttyper_Kostnadsfordeling[Prosjekttype]=Kartleggingsplan[[#This Row],[Prosjekt-type]]) * (Prosjekttyper_Kostnadsfordeling[Fylke]=Kartleggingsplan[[#This Row],[Fylke]]),0)),"Ikke funnet") / 100</f>
        <v>0</v>
      </c>
      <c r="U14" s="35" cm="1">
        <f t="array" ref="U14">Kartleggingsplan[[#This Row],[Totalkostnad]] * IFERROR(INDEX(Prosjekttyper_Kostnadsfordeling[11],MATCH(1,(Prosjekttyper_Kostnadsfordeling[Prosjekttype]=Kartleggingsplan[[#This Row],[Prosjekt-type]]) * (Prosjekttyper_Kostnadsfordeling[Fylke]=Kartleggingsplan[[#This Row],[Fylke]]),0)),"Ikke funnet") / 100</f>
        <v>27196.371999999996</v>
      </c>
      <c r="V14" s="35" cm="1">
        <f t="array" ref="V14">Kartleggingsplan[[#This Row],[Totalkostnad]] * IFERROR(INDEX(Prosjekttyper_Kostnadsfordeling[12],MATCH(1,(Prosjekttyper_Kostnadsfordeling[Prosjekttype]=Kartleggingsplan[[#This Row],[Prosjekt-type]]) * (Prosjekttyper_Kostnadsfordeling[Fylke]=Kartleggingsplan[[#This Row],[Fylke]]),0)),"Ikke funnet") / 100</f>
        <v>0</v>
      </c>
      <c r="W14" s="35" cm="1">
        <f t="array" ref="W14">Kartleggingsplan[[#This Row],[Totalkostnad]] * IFERROR(INDEX(Prosjekttyper_Kostnadsfordeling[13],MATCH(1,(Prosjekttyper_Kostnadsfordeling[Prosjekttype]=Kartleggingsplan[[#This Row],[Prosjekt-type]]) * (Prosjekttyper_Kostnadsfordeling[Fylke]=Kartleggingsplan[[#This Row],[Fylke]]),0)),"Ikke funnet") / 100</f>
        <v>0</v>
      </c>
      <c r="X14" s="35" cm="1">
        <f t="array" ref="X14">Kartleggingsplan[[#This Row],[Totalkostnad]] * IFERROR(INDEX(Prosjekttyper_Kostnadsfordeling[14],MATCH(1,(Prosjekttyper_Kostnadsfordeling[Prosjekttype]=Kartleggingsplan[[#This Row],[Prosjekt-type]]) * (Prosjekttyper_Kostnadsfordeling[Fylke]=Kartleggingsplan[[#This Row],[Fylke]]),0)),"Ikke funnet") / 100</f>
        <v>0</v>
      </c>
      <c r="Y14" s="35" cm="1">
        <f t="array" ref="Y14">Kartleggingsplan[[#This Row],[Totalkostnad]] * IFERROR(INDEX(Prosjekttyper_Kostnadsfordeling[15],MATCH(1,(Prosjekttyper_Kostnadsfordeling[Prosjekttype]=Kartleggingsplan[[#This Row],[Prosjekt-type]]) * (Prosjekttyper_Kostnadsfordeling[Fylke]=Kartleggingsplan[[#This Row],[Fylke]]),0)),"Ikke funnet") / 100</f>
        <v>0</v>
      </c>
      <c r="Z14" s="35" cm="1">
        <f t="array" ref="Z14">Kartleggingsplan[[#This Row],[Totalkostnad]] * IFERROR(INDEX(Prosjekttyper_Kostnadsfordeling[16],MATCH(1,(Prosjekttyper_Kostnadsfordeling[Prosjekttype]=Kartleggingsplan[[#This Row],[Prosjekt-type]]) * (Prosjekttyper_Kostnadsfordeling[Fylke]=Kartleggingsplan[[#This Row],[Fylke]]),0)),"Ikke funnet") / 100</f>
        <v>0</v>
      </c>
      <c r="AA14" s="35" cm="1">
        <f t="array" ref="AA14">Kartleggingsplan[[#This Row],[Totalkostnad]] * IFERROR(INDEX(Prosjekttyper_Kostnadsfordeling[17],MATCH(1,(Prosjekttyper_Kostnadsfordeling[Prosjekttype]=Kartleggingsplan[[#This Row],[Prosjekt-type]]) * (Prosjekttyper_Kostnadsfordeling[Fylke]=Kartleggingsplan[[#This Row],[Fylke]]),0)),"Ikke funnet") / 100</f>
        <v>0</v>
      </c>
      <c r="AB14" s="35" cm="1">
        <f t="array" ref="AB14">Kartleggingsplan[[#This Row],[Totalkostnad]] * IFERROR(INDEX(Prosjekttyper_Kostnadsfordeling[18],MATCH(1,(Prosjekttyper_Kostnadsfordeling[Prosjekttype]=Kartleggingsplan[[#This Row],[Prosjekt-type]]) * (Prosjekttyper_Kostnadsfordeling[Fylke]=Kartleggingsplan[[#This Row],[Fylke]]),0)),"Ikke funnet") / 100</f>
        <v>0</v>
      </c>
      <c r="AC14" s="35" cm="1">
        <f t="array" ref="AC14">Kartleggingsplan[[#This Row],[Totalkostnad]] * IFERROR(INDEX(Prosjekttyper_Kostnadsfordeling[19],MATCH(1,(Prosjekttyper_Kostnadsfordeling[Prosjekttype]=Kartleggingsplan[[#This Row],[Prosjekt-type]]) * (Prosjekttyper_Kostnadsfordeling[Fylke]=Kartleggingsplan[[#This Row],[Fylke]]),0)),"Ikke funnet") / 100</f>
        <v>0</v>
      </c>
      <c r="AD14" s="35" cm="1">
        <f t="array" ref="AD14">Kartleggingsplan[[#This Row],[Totalkostnad]] * IFERROR(INDEX(Prosjekttyper_Kostnadsfordeling[20],MATCH(1,(Prosjekttyper_Kostnadsfordeling[Prosjekttype]=Kartleggingsplan[[#This Row],[Prosjekt-type]]) * (Prosjekttyper_Kostnadsfordeling[Fylke]=Kartleggingsplan[[#This Row],[Fylke]]),0)),"Ikke funnet") / 100</f>
        <v>0</v>
      </c>
      <c r="AE14" s="60" cm="1">
        <f t="array" ref="AE14">Kartleggingsplan[[#This Row],[Totalkostnad]] * IFERROR(INDEX(Prosjekttyper_Kostnadsfordeling[21],MATCH(1,(Prosjekttyper_Kostnadsfordeling[Prosjekttype]=Kartleggingsplan[[#This Row],[Prosjekt-type]]) * (Prosjekttyper_Kostnadsfordeling[Fylke]=Kartleggingsplan[[#This Row],[Fylke]]),0)),"Ikke funnet") / 100</f>
        <v>0</v>
      </c>
      <c r="AF14" s="60" cm="1">
        <f t="array" ref="AF14">Kartleggingsplan[[#This Row],[Totalkostnad]] * IFERROR(INDEX(Prosjekttyper_Kostnadsfordeling[22],MATCH(1,(Prosjekttyper_Kostnadsfordeling[Prosjekttype]=Kartleggingsplan[[#This Row],[Prosjekt-type]]) * (Prosjekttyper_Kostnadsfordeling[Fylke]=Kartleggingsplan[[#This Row],[Fylke]]),0)),"Ikke funnet") / 100</f>
        <v>0</v>
      </c>
      <c r="AG14" s="60" cm="1">
        <f t="array" ref="AG14">Kartleggingsplan[[#This Row],[Totalkostnad]] * IFERROR(INDEX(Prosjekttyper_Kostnadsfordeling[23],MATCH(1,(Prosjekttyper_Kostnadsfordeling[Prosjekttype]=Kartleggingsplan[[#This Row],[Prosjekt-type]]) * (Prosjekttyper_Kostnadsfordeling[Fylke]=Kartleggingsplan[[#This Row],[Fylke]]),0)),"Ikke funnet") / 100</f>
        <v>0</v>
      </c>
      <c r="AH14" s="60" cm="1">
        <f t="array" ref="AH14">Kartleggingsplan[[#This Row],[Totalkostnad]] * IFERROR(INDEX(Prosjekttyper_Kostnadsfordeling[24],MATCH(1,(Prosjekttyper_Kostnadsfordeling[Prosjekttype]=Kartleggingsplan[[#This Row],[Prosjekt-type]]) * (Prosjekttyper_Kostnadsfordeling[Fylke]=Kartleggingsplan[[#This Row],[Fylke]]),0)),"Ikke funnet") / 100</f>
        <v>0</v>
      </c>
      <c r="AI14" s="60" cm="1">
        <f t="array" ref="AI14">Kartleggingsplan[[#This Row],[Totalkostnad]] * IFERROR(INDEX(Prosjekttyper_Kostnadsfordeling[25],MATCH(1,(Prosjekttyper_Kostnadsfordeling[Prosjekttype]=Kartleggingsplan[[#This Row],[Prosjekt-type]]) * (Prosjekttyper_Kostnadsfordeling[Fylke]=Kartleggingsplan[[#This Row],[Fylke]]),0)),"Ikke funnet") / 100</f>
        <v>0</v>
      </c>
      <c r="AJ14" s="60" cm="1">
        <f t="array" ref="AJ14">Kartleggingsplan[[#This Row],[Totalkostnad]] * IFERROR(INDEX(Prosjekttyper_Kostnadsfordeling[26],MATCH(1,(Prosjekttyper_Kostnadsfordeling[Prosjekttype]=Kartleggingsplan[[#This Row],[Prosjekt-type]]) * (Prosjekttyper_Kostnadsfordeling[Fylke]=Kartleggingsplan[[#This Row],[Fylke]]),0)),"Ikke funnet") / 100</f>
        <v>0</v>
      </c>
      <c r="AK14" s="60" cm="1">
        <f t="array" ref="AK14">Kartleggingsplan[[#This Row],[Totalkostnad]] * IFERROR(INDEX(Prosjekttyper_Kostnadsfordeling[27],MATCH(1,(Prosjekttyper_Kostnadsfordeling[Prosjekttype]=Kartleggingsplan[[#This Row],[Prosjekt-type]]) * (Prosjekttyper_Kostnadsfordeling[Fylke]=Kartleggingsplan[[#This Row],[Fylke]]),0)),"Ikke funnet") / 100</f>
        <v>0</v>
      </c>
      <c r="AL14" s="60" cm="1">
        <f t="array" ref="AL14">Kartleggingsplan[[#This Row],[Totalkostnad]] * IFERROR(INDEX(Prosjekttyper_Kostnadsfordeling[28],MATCH(1,(Prosjekttyper_Kostnadsfordeling[Prosjekttype]=Kartleggingsplan[[#This Row],[Prosjekt-type]]) * (Prosjekttyper_Kostnadsfordeling[Fylke]=Kartleggingsplan[[#This Row],[Fylke]]),0)),"Ikke funnet") / 100</f>
        <v>0</v>
      </c>
      <c r="AM14" s="60" cm="1">
        <f t="array" ref="AM14">Kartleggingsplan[[#This Row],[Totalkostnad]] * IFERROR(INDEX(Prosjekttyper_Kostnadsfordeling[29],MATCH(1,(Prosjekttyper_Kostnadsfordeling[Prosjekttype]=Kartleggingsplan[[#This Row],[Prosjekt-type]]) * (Prosjekttyper_Kostnadsfordeling[Fylke]=Kartleggingsplan[[#This Row],[Fylke]]),0)),"Ikke funnet") / 100</f>
        <v>0</v>
      </c>
      <c r="AN14" s="60" cm="1">
        <f t="array" ref="AN14">Kartleggingsplan[[#This Row],[Totalkostnad]] * IFERROR(INDEX(Prosjekttyper_Kostnadsfordeling[30],MATCH(1,(Prosjekttyper_Kostnadsfordeling[Prosjekttype]=Kartleggingsplan[[#This Row],[Prosjekt-type]]) * (Prosjekttyper_Kostnadsfordeling[Fylke]=Kartleggingsplan[[#This Row],[Fylke]]),0)),"Ikke funnet") / 100</f>
        <v>0</v>
      </c>
    </row>
    <row r="15" spans="2:40" x14ac:dyDescent="0.25">
      <c r="B15" t="s">
        <v>55</v>
      </c>
      <c r="C15" s="78" cm="1">
        <f t="array" ref="C15">_xlfn.XLOOKUP(1, (Kommuner[Fylke] = Valgt_Fylke) * (Kommuner[Kommune] = Kartleggingsplan[[#This Row],[Kommune]]), Kommuner[Regionnr], "")</f>
        <v>1</v>
      </c>
      <c r="D15" s="39" t="s">
        <v>547</v>
      </c>
      <c r="E15" s="39" t="s">
        <v>279</v>
      </c>
      <c r="F15" s="34" t="str">
        <f>IFERROR(INDEX(Prosjektkalkyle[Prosjekttype], MATCH(Kartleggingsplan[[#This Row],[Prosjektnavn]], Prosjektkalkyle[Prosjektnavn], 0)), "Ikke funnet")</f>
        <v>FKB</v>
      </c>
      <c r="G15">
        <f>IFERROR(INDEX(Prosjektkalkyle[Oppstart år], MATCH(Kartleggingsplan[[#This Row],[Prosjektnavn]], Prosjektkalkyle[Prosjektnavn], 0)), "Ikke funnet")</f>
        <v>2024</v>
      </c>
      <c r="H15" s="56">
        <v>330.15700000000004</v>
      </c>
      <c r="I15" s="79" t="str">
        <f>IFERROR(INDEX(Prosjektkalkyle[Enhet], MATCH(Kartleggingsplan[[#This Row],[Prosjektnavn]], Prosjektkalkyle[Prosjektnavn], 0)), "Ikke funnet")</f>
        <v>km2</v>
      </c>
      <c r="J15" s="85">
        <f>IFERROR(INDEX(Prosjektkalkyle[ Kalkyle enhetskostnad inkl. mva], MATCH(Kartleggingsplan[[#This Row],[Prosjektnavn]], Prosjektkalkyle[Prosjektnavn], 0)), "Ikke funnet")*Kartleggingsplan[[#This Row],[Antall]]</f>
        <v>503819.58200000005</v>
      </c>
      <c r="K15" s="35" cm="1">
        <f t="array" ref="K15">Kartleggingsplan[[#This Row],[Totalkostnad]] * IFERROR(INDEX(Prosjekttyper_Kostnadsfordeling[1],MATCH(1,(Prosjekttyper_Kostnadsfordeling[Prosjekttype]=Kartleggingsplan[[#This Row],[Prosjekt-type]]) * (Prosjekttyper_Kostnadsfordeling[Fylke]=Kartleggingsplan[[#This Row],[Fylke]]),0)),"Ikke funnet") / 100</f>
        <v>42534.968210349994</v>
      </c>
      <c r="L15" s="35" cm="1">
        <f t="array" ref="L15">Kartleggingsplan[[#This Row],[Totalkostnad]] * IFERROR(INDEX(Prosjekttyper_Kostnadsfordeling[2],MATCH(1,(Prosjekttyper_Kostnadsfordeling[Prosjekttype]=Kartleggingsplan[[#This Row],[Prosjekt-type]]) * (Prosjekttyper_Kostnadsfordeling[Fylke]=Kartleggingsplan[[#This Row],[Fylke]]),0)),"Ikke funnet") / 100</f>
        <v>44361.314195100007</v>
      </c>
      <c r="M15" s="35" cm="1">
        <f t="array" ref="M15">Kartleggingsplan[[#This Row],[Totalkostnad]] * IFERROR(INDEX(Prosjekttyper_Kostnadsfordeling[3],MATCH(1,(Prosjekttyper_Kostnadsfordeling[Prosjekttype]=Kartleggingsplan[[#This Row],[Prosjekt-type]]) * (Prosjekttyper_Kostnadsfordeling[Fylke]=Kartleggingsplan[[#This Row],[Fylke]]),0)),"Ikke funnet") / 100</f>
        <v>164270.37471110004</v>
      </c>
      <c r="N15" s="35" cm="1">
        <f t="array" ref="N15">Kartleggingsplan[[#This Row],[Totalkostnad]] * IFERROR(INDEX(Prosjekttyper_Kostnadsfordeling[4],MATCH(1,(Prosjekttyper_Kostnadsfordeling[Prosjekttype]=Kartleggingsplan[[#This Row],[Prosjekt-type]]) * (Prosjekttyper_Kostnadsfordeling[Fylke]=Kartleggingsplan[[#This Row],[Fylke]]),0)),"Ikke funnet") / 100</f>
        <v>111533.05996525002</v>
      </c>
      <c r="O15" s="35" cm="1">
        <f t="array" ref="O15">Kartleggingsplan[[#This Row],[Totalkostnad]] * IFERROR(INDEX(Prosjekttyper_Kostnadsfordeling[5],MATCH(1,(Prosjekttyper_Kostnadsfordeling[Prosjekttype]=Kartleggingsplan[[#This Row],[Prosjekt-type]]) * (Prosjekttyper_Kostnadsfordeling[Fylke]=Kartleggingsplan[[#This Row],[Fylke]]),0)),"Ikke funnet") / 100</f>
        <v>44361.314195100007</v>
      </c>
      <c r="P15" s="35" cm="1">
        <f t="array" ref="P15">Kartleggingsplan[[#This Row],[Totalkostnad]] * IFERROR(INDEX(Prosjekttyper_Kostnadsfordeling[6],MATCH(1,(Prosjekttyper_Kostnadsfordeling[Prosjekttype]=Kartleggingsplan[[#This Row],[Prosjekt-type]]) * (Prosjekttyper_Kostnadsfordeling[Fylke]=Kartleggingsplan[[#This Row],[Fylke]]),0)),"Ikke funnet") / 100</f>
        <v>29989.860618550003</v>
      </c>
      <c r="Q15" s="35" cm="1">
        <f t="array" ref="Q15">Kartleggingsplan[[#This Row],[Totalkostnad]] * IFERROR(INDEX(Prosjekttyper_Kostnadsfordeling[7],MATCH(1,(Prosjekttyper_Kostnadsfordeling[Prosjekttype]=Kartleggingsplan[[#This Row],[Prosjekt-type]]) * (Prosjekttyper_Kostnadsfordeling[Fylke]=Kartleggingsplan[[#This Row],[Fylke]]),0)),"Ikke funnet") / 100</f>
        <v>47371.636197550011</v>
      </c>
      <c r="R15" s="35" cm="1">
        <f t="array" ref="R15">Kartleggingsplan[[#This Row],[Totalkostnad]] * IFERROR(INDEX(Prosjekttyper_Kostnadsfordeling[8],MATCH(1,(Prosjekttyper_Kostnadsfordeling[Prosjekttype]=Kartleggingsplan[[#This Row],[Prosjekt-type]]) * (Prosjekttyper_Kostnadsfordeling[Fylke]=Kartleggingsplan[[#This Row],[Fylke]]),0)),"Ikke funnet") / 100</f>
        <v>0</v>
      </c>
      <c r="S15" s="35" cm="1">
        <f t="array" ref="S15">Kartleggingsplan[[#This Row],[Totalkostnad]] * IFERROR(INDEX(Prosjekttyper_Kostnadsfordeling[9],MATCH(1,(Prosjekttyper_Kostnadsfordeling[Prosjekttype]=Kartleggingsplan[[#This Row],[Prosjekt-type]]) * (Prosjekttyper_Kostnadsfordeling[Fylke]=Kartleggingsplan[[#This Row],[Fylke]]),0)),"Ikke funnet") / 100</f>
        <v>19397.053907000005</v>
      </c>
      <c r="T15" s="35" cm="1">
        <f t="array" ref="T15">Kartleggingsplan[[#This Row],[Totalkostnad]] * IFERROR(INDEX(Prosjekttyper_Kostnadsfordeling[10],MATCH(1,(Prosjekttyper_Kostnadsfordeling[Prosjekttype]=Kartleggingsplan[[#This Row],[Prosjekt-type]]) * (Prosjekttyper_Kostnadsfordeling[Fylke]=Kartleggingsplan[[#This Row],[Fylke]]),0)),"Ikke funnet") / 100</f>
        <v>0</v>
      </c>
      <c r="U15" s="35" cm="1">
        <f t="array" ref="U15">Kartleggingsplan[[#This Row],[Totalkostnad]] * IFERROR(INDEX(Prosjekttyper_Kostnadsfordeling[11],MATCH(1,(Prosjekttyper_Kostnadsfordeling[Prosjekttype]=Kartleggingsplan[[#This Row],[Prosjekt-type]]) * (Prosjekttyper_Kostnadsfordeling[Fylke]=Kartleggingsplan[[#This Row],[Fylke]]),0)),"Ikke funnet") / 100</f>
        <v>19145.144116000003</v>
      </c>
      <c r="V15" s="35" cm="1">
        <f t="array" ref="V15">Kartleggingsplan[[#This Row],[Totalkostnad]] * IFERROR(INDEX(Prosjekttyper_Kostnadsfordeling[12],MATCH(1,(Prosjekttyper_Kostnadsfordeling[Prosjekttype]=Kartleggingsplan[[#This Row],[Prosjekt-type]]) * (Prosjekttyper_Kostnadsfordeling[Fylke]=Kartleggingsplan[[#This Row],[Fylke]]),0)),"Ikke funnet") / 100</f>
        <v>0</v>
      </c>
      <c r="W15" s="35" cm="1">
        <f t="array" ref="W15">Kartleggingsplan[[#This Row],[Totalkostnad]] * IFERROR(INDEX(Prosjekttyper_Kostnadsfordeling[13],MATCH(1,(Prosjekttyper_Kostnadsfordeling[Prosjekttype]=Kartleggingsplan[[#This Row],[Prosjekt-type]]) * (Prosjekttyper_Kostnadsfordeling[Fylke]=Kartleggingsplan[[#This Row],[Fylke]]),0)),"Ikke funnet") / 100</f>
        <v>0</v>
      </c>
      <c r="X15" s="35" cm="1">
        <f t="array" ref="X15">Kartleggingsplan[[#This Row],[Totalkostnad]] * IFERROR(INDEX(Prosjekttyper_Kostnadsfordeling[14],MATCH(1,(Prosjekttyper_Kostnadsfordeling[Prosjekttype]=Kartleggingsplan[[#This Row],[Prosjekt-type]]) * (Prosjekttyper_Kostnadsfordeling[Fylke]=Kartleggingsplan[[#This Row],[Fylke]]),0)),"Ikke funnet") / 100</f>
        <v>0</v>
      </c>
      <c r="Y15" s="35" cm="1">
        <f t="array" ref="Y15">Kartleggingsplan[[#This Row],[Totalkostnad]] * IFERROR(INDEX(Prosjekttyper_Kostnadsfordeling[15],MATCH(1,(Prosjekttyper_Kostnadsfordeling[Prosjekttype]=Kartleggingsplan[[#This Row],[Prosjekt-type]]) * (Prosjekttyper_Kostnadsfordeling[Fylke]=Kartleggingsplan[[#This Row],[Fylke]]),0)),"Ikke funnet") / 100</f>
        <v>0</v>
      </c>
      <c r="Z15" s="35" cm="1">
        <f t="array" ref="Z15">Kartleggingsplan[[#This Row],[Totalkostnad]] * IFERROR(INDEX(Prosjekttyper_Kostnadsfordeling[16],MATCH(1,(Prosjekttyper_Kostnadsfordeling[Prosjekttype]=Kartleggingsplan[[#This Row],[Prosjekt-type]]) * (Prosjekttyper_Kostnadsfordeling[Fylke]=Kartleggingsplan[[#This Row],[Fylke]]),0)),"Ikke funnet") / 100</f>
        <v>0</v>
      </c>
      <c r="AA15" s="35" cm="1">
        <f t="array" ref="AA15">Kartleggingsplan[[#This Row],[Totalkostnad]] * IFERROR(INDEX(Prosjekttyper_Kostnadsfordeling[17],MATCH(1,(Prosjekttyper_Kostnadsfordeling[Prosjekttype]=Kartleggingsplan[[#This Row],[Prosjekt-type]]) * (Prosjekttyper_Kostnadsfordeling[Fylke]=Kartleggingsplan[[#This Row],[Fylke]]),0)),"Ikke funnet") / 100</f>
        <v>0</v>
      </c>
      <c r="AB15" s="35" cm="1">
        <f t="array" ref="AB15">Kartleggingsplan[[#This Row],[Totalkostnad]] * IFERROR(INDEX(Prosjekttyper_Kostnadsfordeling[18],MATCH(1,(Prosjekttyper_Kostnadsfordeling[Prosjekttype]=Kartleggingsplan[[#This Row],[Prosjekt-type]]) * (Prosjekttyper_Kostnadsfordeling[Fylke]=Kartleggingsplan[[#This Row],[Fylke]]),0)),"Ikke funnet") / 100</f>
        <v>0</v>
      </c>
      <c r="AC15" s="35" cm="1">
        <f t="array" ref="AC15">Kartleggingsplan[[#This Row],[Totalkostnad]] * IFERROR(INDEX(Prosjekttyper_Kostnadsfordeling[19],MATCH(1,(Prosjekttyper_Kostnadsfordeling[Prosjekttype]=Kartleggingsplan[[#This Row],[Prosjekt-type]]) * (Prosjekttyper_Kostnadsfordeling[Fylke]=Kartleggingsplan[[#This Row],[Fylke]]),0)),"Ikke funnet") / 100</f>
        <v>0</v>
      </c>
      <c r="AD15" s="35" cm="1">
        <f t="array" ref="AD15">Kartleggingsplan[[#This Row],[Totalkostnad]] * IFERROR(INDEX(Prosjekttyper_Kostnadsfordeling[20],MATCH(1,(Prosjekttyper_Kostnadsfordeling[Prosjekttype]=Kartleggingsplan[[#This Row],[Prosjekt-type]]) * (Prosjekttyper_Kostnadsfordeling[Fylke]=Kartleggingsplan[[#This Row],[Fylke]]),0)),"Ikke funnet") / 100</f>
        <v>0</v>
      </c>
      <c r="AE15" s="60" cm="1">
        <f t="array" ref="AE15">Kartleggingsplan[[#This Row],[Totalkostnad]] * IFERROR(INDEX(Prosjekttyper_Kostnadsfordeling[21],MATCH(1,(Prosjekttyper_Kostnadsfordeling[Prosjekttype]=Kartleggingsplan[[#This Row],[Prosjekt-type]]) * (Prosjekttyper_Kostnadsfordeling[Fylke]=Kartleggingsplan[[#This Row],[Fylke]]),0)),"Ikke funnet") / 100</f>
        <v>0</v>
      </c>
      <c r="AF15" s="60" cm="1">
        <f t="array" ref="AF15">Kartleggingsplan[[#This Row],[Totalkostnad]] * IFERROR(INDEX(Prosjekttyper_Kostnadsfordeling[22],MATCH(1,(Prosjekttyper_Kostnadsfordeling[Prosjekttype]=Kartleggingsplan[[#This Row],[Prosjekt-type]]) * (Prosjekttyper_Kostnadsfordeling[Fylke]=Kartleggingsplan[[#This Row],[Fylke]]),0)),"Ikke funnet") / 100</f>
        <v>0</v>
      </c>
      <c r="AG15" s="60" cm="1">
        <f t="array" ref="AG15">Kartleggingsplan[[#This Row],[Totalkostnad]] * IFERROR(INDEX(Prosjekttyper_Kostnadsfordeling[23],MATCH(1,(Prosjekttyper_Kostnadsfordeling[Prosjekttype]=Kartleggingsplan[[#This Row],[Prosjekt-type]]) * (Prosjekttyper_Kostnadsfordeling[Fylke]=Kartleggingsplan[[#This Row],[Fylke]]),0)),"Ikke funnet") / 100</f>
        <v>0</v>
      </c>
      <c r="AH15" s="60" cm="1">
        <f t="array" ref="AH15">Kartleggingsplan[[#This Row],[Totalkostnad]] * IFERROR(INDEX(Prosjekttyper_Kostnadsfordeling[24],MATCH(1,(Prosjekttyper_Kostnadsfordeling[Prosjekttype]=Kartleggingsplan[[#This Row],[Prosjekt-type]]) * (Prosjekttyper_Kostnadsfordeling[Fylke]=Kartleggingsplan[[#This Row],[Fylke]]),0)),"Ikke funnet") / 100</f>
        <v>0</v>
      </c>
      <c r="AI15" s="60" cm="1">
        <f t="array" ref="AI15">Kartleggingsplan[[#This Row],[Totalkostnad]] * IFERROR(INDEX(Prosjekttyper_Kostnadsfordeling[25],MATCH(1,(Prosjekttyper_Kostnadsfordeling[Prosjekttype]=Kartleggingsplan[[#This Row],[Prosjekt-type]]) * (Prosjekttyper_Kostnadsfordeling[Fylke]=Kartleggingsplan[[#This Row],[Fylke]]),0)),"Ikke funnet") / 100</f>
        <v>0</v>
      </c>
      <c r="AJ15" s="60" cm="1">
        <f t="array" ref="AJ15">Kartleggingsplan[[#This Row],[Totalkostnad]] * IFERROR(INDEX(Prosjekttyper_Kostnadsfordeling[26],MATCH(1,(Prosjekttyper_Kostnadsfordeling[Prosjekttype]=Kartleggingsplan[[#This Row],[Prosjekt-type]]) * (Prosjekttyper_Kostnadsfordeling[Fylke]=Kartleggingsplan[[#This Row],[Fylke]]),0)),"Ikke funnet") / 100</f>
        <v>0</v>
      </c>
      <c r="AK15" s="60" cm="1">
        <f t="array" ref="AK15">Kartleggingsplan[[#This Row],[Totalkostnad]] * IFERROR(INDEX(Prosjekttyper_Kostnadsfordeling[27],MATCH(1,(Prosjekttyper_Kostnadsfordeling[Prosjekttype]=Kartleggingsplan[[#This Row],[Prosjekt-type]]) * (Prosjekttyper_Kostnadsfordeling[Fylke]=Kartleggingsplan[[#This Row],[Fylke]]),0)),"Ikke funnet") / 100</f>
        <v>0</v>
      </c>
      <c r="AL15" s="60" cm="1">
        <f t="array" ref="AL15">Kartleggingsplan[[#This Row],[Totalkostnad]] * IFERROR(INDEX(Prosjekttyper_Kostnadsfordeling[28],MATCH(1,(Prosjekttyper_Kostnadsfordeling[Prosjekttype]=Kartleggingsplan[[#This Row],[Prosjekt-type]]) * (Prosjekttyper_Kostnadsfordeling[Fylke]=Kartleggingsplan[[#This Row],[Fylke]]),0)),"Ikke funnet") / 100</f>
        <v>0</v>
      </c>
      <c r="AM15" s="60" cm="1">
        <f t="array" ref="AM15">Kartleggingsplan[[#This Row],[Totalkostnad]] * IFERROR(INDEX(Prosjekttyper_Kostnadsfordeling[29],MATCH(1,(Prosjekttyper_Kostnadsfordeling[Prosjekttype]=Kartleggingsplan[[#This Row],[Prosjekt-type]]) * (Prosjekttyper_Kostnadsfordeling[Fylke]=Kartleggingsplan[[#This Row],[Fylke]]),0)),"Ikke funnet") / 100</f>
        <v>0</v>
      </c>
      <c r="AN15" s="60" cm="1">
        <f t="array" ref="AN15">Kartleggingsplan[[#This Row],[Totalkostnad]] * IFERROR(INDEX(Prosjekttyper_Kostnadsfordeling[30],MATCH(1,(Prosjekttyper_Kostnadsfordeling[Prosjekttype]=Kartleggingsplan[[#This Row],[Prosjekt-type]]) * (Prosjekttyper_Kostnadsfordeling[Fylke]=Kartleggingsplan[[#This Row],[Fylke]]),0)),"Ikke funnet") / 100</f>
        <v>0</v>
      </c>
    </row>
    <row r="16" spans="2:40" x14ac:dyDescent="0.25">
      <c r="B16" t="s">
        <v>55</v>
      </c>
      <c r="C16" s="78" cm="1">
        <f t="array" ref="C16">_xlfn.XLOOKUP(1, (Kommuner[Fylke] = Valgt_Fylke) * (Kommuner[Kommune] = Kartleggingsplan[[#This Row],[Kommune]]), Kommuner[Regionnr], "")</f>
        <v>1</v>
      </c>
      <c r="D16" s="39" t="s">
        <v>547</v>
      </c>
      <c r="E16" s="39" t="s">
        <v>280</v>
      </c>
      <c r="F16" s="34" t="str">
        <f>IFERROR(INDEX(Prosjektkalkyle[Prosjekttype], MATCH(Kartleggingsplan[[#This Row],[Prosjektnavn]], Prosjektkalkyle[Prosjektnavn], 0)), "Ikke funnet")</f>
        <v>FKB</v>
      </c>
      <c r="G16">
        <f>IFERROR(INDEX(Prosjektkalkyle[Oppstart år], MATCH(Kartleggingsplan[[#This Row],[Prosjektnavn]], Prosjektkalkyle[Prosjektnavn], 0)), "Ikke funnet")</f>
        <v>2024</v>
      </c>
      <c r="H16" s="56">
        <v>465.61</v>
      </c>
      <c r="I16" s="79" t="str">
        <f>IFERROR(INDEX(Prosjektkalkyle[Enhet], MATCH(Kartleggingsplan[[#This Row],[Prosjektnavn]], Prosjektkalkyle[Prosjektnavn], 0)), "Ikke funnet")</f>
        <v>km2</v>
      </c>
      <c r="J16" s="85">
        <f>IFERROR(INDEX(Prosjektkalkyle[ Kalkyle enhetskostnad inkl. mva], MATCH(Kartleggingsplan[[#This Row],[Prosjektnavn]], Prosjektkalkyle[Prosjektnavn], 0)), "Ikke funnet")*Kartleggingsplan[[#This Row],[Antall]]</f>
        <v>710520.86</v>
      </c>
      <c r="K16" s="35" cm="1">
        <f t="array" ref="K16">Kartleggingsplan[[#This Row],[Totalkostnad]] * IFERROR(INDEX(Prosjekttyper_Kostnadsfordeling[1],MATCH(1,(Prosjekttyper_Kostnadsfordeling[Prosjekttype]=Kartleggingsplan[[#This Row],[Prosjekt-type]]) * (Prosjekttyper_Kostnadsfordeling[Fylke]=Kartleggingsplan[[#This Row],[Fylke]]),0)),"Ikke funnet") / 100</f>
        <v>59985.723605499996</v>
      </c>
      <c r="L16" s="35" cm="1">
        <f t="array" ref="L16">Kartleggingsplan[[#This Row],[Totalkostnad]] * IFERROR(INDEX(Prosjekttyper_Kostnadsfordeling[2],MATCH(1,(Prosjekttyper_Kostnadsfordeling[Prosjekttype]=Kartleggingsplan[[#This Row],[Prosjekt-type]]) * (Prosjekttyper_Kostnadsfordeling[Fylke]=Kartleggingsplan[[#This Row],[Fylke]]),0)),"Ikke funnet") / 100</f>
        <v>62561.361722999995</v>
      </c>
      <c r="M16" s="35" cm="1">
        <f t="array" ref="M16">Kartleggingsplan[[#This Row],[Totalkostnad]] * IFERROR(INDEX(Prosjekttyper_Kostnadsfordeling[3],MATCH(1,(Prosjekttyper_Kostnadsfordeling[Prosjekttype]=Kartleggingsplan[[#This Row],[Prosjekt-type]]) * (Prosjekttyper_Kostnadsfordeling[Fylke]=Kartleggingsplan[[#This Row],[Fylke]]),0)),"Ikke funnet") / 100</f>
        <v>231665.32640300001</v>
      </c>
      <c r="N16" s="35" cm="1">
        <f t="array" ref="N16">Kartleggingsplan[[#This Row],[Totalkostnad]] * IFERROR(INDEX(Prosjekttyper_Kostnadsfordeling[4],MATCH(1,(Prosjekttyper_Kostnadsfordeling[Prosjekttype]=Kartleggingsplan[[#This Row],[Prosjekt-type]]) * (Prosjekttyper_Kostnadsfordeling[Fylke]=Kartleggingsplan[[#This Row],[Fylke]]),0)),"Ikke funnet") / 100</f>
        <v>157291.55538250002</v>
      </c>
      <c r="O16" s="35" cm="1">
        <f t="array" ref="O16">Kartleggingsplan[[#This Row],[Totalkostnad]] * IFERROR(INDEX(Prosjekttyper_Kostnadsfordeling[5],MATCH(1,(Prosjekttyper_Kostnadsfordeling[Prosjekttype]=Kartleggingsplan[[#This Row],[Prosjekt-type]]) * (Prosjekttyper_Kostnadsfordeling[Fylke]=Kartleggingsplan[[#This Row],[Fylke]]),0)),"Ikke funnet") / 100</f>
        <v>62561.361722999995</v>
      </c>
      <c r="P16" s="35" cm="1">
        <f t="array" ref="P16">Kartleggingsplan[[#This Row],[Totalkostnad]] * IFERROR(INDEX(Prosjekttyper_Kostnadsfordeling[6],MATCH(1,(Prosjekttyper_Kostnadsfordeling[Prosjekttype]=Kartleggingsplan[[#This Row],[Prosjekt-type]]) * (Prosjekttyper_Kostnadsfordeling[Fylke]=Kartleggingsplan[[#This Row],[Fylke]]),0)),"Ikke funnet") / 100</f>
        <v>42293.754191500004</v>
      </c>
      <c r="Q16" s="35" cm="1">
        <f t="array" ref="Q16">Kartleggingsplan[[#This Row],[Totalkostnad]] * IFERROR(INDEX(Prosjekttyper_Kostnadsfordeling[7],MATCH(1,(Prosjekttyper_Kostnadsfordeling[Prosjekttype]=Kartleggingsplan[[#This Row],[Prosjekt-type]]) * (Prosjekttyper_Kostnadsfordeling[Fylke]=Kartleggingsplan[[#This Row],[Fylke]]),0)),"Ikke funnet") / 100</f>
        <v>66806.723861499995</v>
      </c>
      <c r="R16" s="35" cm="1">
        <f t="array" ref="R16">Kartleggingsplan[[#This Row],[Totalkostnad]] * IFERROR(INDEX(Prosjekttyper_Kostnadsfordeling[8],MATCH(1,(Prosjekttyper_Kostnadsfordeling[Prosjekttype]=Kartleggingsplan[[#This Row],[Prosjekt-type]]) * (Prosjekttyper_Kostnadsfordeling[Fylke]=Kartleggingsplan[[#This Row],[Fylke]]),0)),"Ikke funnet") / 100</f>
        <v>0</v>
      </c>
      <c r="S16" s="35" cm="1">
        <f t="array" ref="S16">Kartleggingsplan[[#This Row],[Totalkostnad]] * IFERROR(INDEX(Prosjekttyper_Kostnadsfordeling[9],MATCH(1,(Prosjekttyper_Kostnadsfordeling[Prosjekttype]=Kartleggingsplan[[#This Row],[Prosjekt-type]]) * (Prosjekttyper_Kostnadsfordeling[Fylke]=Kartleggingsplan[[#This Row],[Fylke]]),0)),"Ikke funnet") / 100</f>
        <v>27355.053110000001</v>
      </c>
      <c r="T16" s="35" cm="1">
        <f t="array" ref="T16">Kartleggingsplan[[#This Row],[Totalkostnad]] * IFERROR(INDEX(Prosjekttyper_Kostnadsfordeling[10],MATCH(1,(Prosjekttyper_Kostnadsfordeling[Prosjekttype]=Kartleggingsplan[[#This Row],[Prosjekt-type]]) * (Prosjekttyper_Kostnadsfordeling[Fylke]=Kartleggingsplan[[#This Row],[Fylke]]),0)),"Ikke funnet") / 100</f>
        <v>0</v>
      </c>
      <c r="U16" s="35" cm="1">
        <f t="array" ref="U16">Kartleggingsplan[[#This Row],[Totalkostnad]] * IFERROR(INDEX(Prosjekttyper_Kostnadsfordeling[11],MATCH(1,(Prosjekttyper_Kostnadsfordeling[Prosjekttype]=Kartleggingsplan[[#This Row],[Prosjekt-type]]) * (Prosjekttyper_Kostnadsfordeling[Fylke]=Kartleggingsplan[[#This Row],[Fylke]]),0)),"Ikke funnet") / 100</f>
        <v>26999.792679999999</v>
      </c>
      <c r="V16" s="35" cm="1">
        <f t="array" ref="V16">Kartleggingsplan[[#This Row],[Totalkostnad]] * IFERROR(INDEX(Prosjekttyper_Kostnadsfordeling[12],MATCH(1,(Prosjekttyper_Kostnadsfordeling[Prosjekttype]=Kartleggingsplan[[#This Row],[Prosjekt-type]]) * (Prosjekttyper_Kostnadsfordeling[Fylke]=Kartleggingsplan[[#This Row],[Fylke]]),0)),"Ikke funnet") / 100</f>
        <v>0</v>
      </c>
      <c r="W16" s="35" cm="1">
        <f t="array" ref="W16">Kartleggingsplan[[#This Row],[Totalkostnad]] * IFERROR(INDEX(Prosjekttyper_Kostnadsfordeling[13],MATCH(1,(Prosjekttyper_Kostnadsfordeling[Prosjekttype]=Kartleggingsplan[[#This Row],[Prosjekt-type]]) * (Prosjekttyper_Kostnadsfordeling[Fylke]=Kartleggingsplan[[#This Row],[Fylke]]),0)),"Ikke funnet") / 100</f>
        <v>0</v>
      </c>
      <c r="X16" s="35" cm="1">
        <f t="array" ref="X16">Kartleggingsplan[[#This Row],[Totalkostnad]] * IFERROR(INDEX(Prosjekttyper_Kostnadsfordeling[14],MATCH(1,(Prosjekttyper_Kostnadsfordeling[Prosjekttype]=Kartleggingsplan[[#This Row],[Prosjekt-type]]) * (Prosjekttyper_Kostnadsfordeling[Fylke]=Kartleggingsplan[[#This Row],[Fylke]]),0)),"Ikke funnet") / 100</f>
        <v>0</v>
      </c>
      <c r="Y16" s="35" cm="1">
        <f t="array" ref="Y16">Kartleggingsplan[[#This Row],[Totalkostnad]] * IFERROR(INDEX(Prosjekttyper_Kostnadsfordeling[15],MATCH(1,(Prosjekttyper_Kostnadsfordeling[Prosjekttype]=Kartleggingsplan[[#This Row],[Prosjekt-type]]) * (Prosjekttyper_Kostnadsfordeling[Fylke]=Kartleggingsplan[[#This Row],[Fylke]]),0)),"Ikke funnet") / 100</f>
        <v>0</v>
      </c>
      <c r="Z16" s="35" cm="1">
        <f t="array" ref="Z16">Kartleggingsplan[[#This Row],[Totalkostnad]] * IFERROR(INDEX(Prosjekttyper_Kostnadsfordeling[16],MATCH(1,(Prosjekttyper_Kostnadsfordeling[Prosjekttype]=Kartleggingsplan[[#This Row],[Prosjekt-type]]) * (Prosjekttyper_Kostnadsfordeling[Fylke]=Kartleggingsplan[[#This Row],[Fylke]]),0)),"Ikke funnet") / 100</f>
        <v>0</v>
      </c>
      <c r="AA16" s="35" cm="1">
        <f t="array" ref="AA16">Kartleggingsplan[[#This Row],[Totalkostnad]] * IFERROR(INDEX(Prosjekttyper_Kostnadsfordeling[17],MATCH(1,(Prosjekttyper_Kostnadsfordeling[Prosjekttype]=Kartleggingsplan[[#This Row],[Prosjekt-type]]) * (Prosjekttyper_Kostnadsfordeling[Fylke]=Kartleggingsplan[[#This Row],[Fylke]]),0)),"Ikke funnet") / 100</f>
        <v>0</v>
      </c>
      <c r="AB16" s="35" cm="1">
        <f t="array" ref="AB16">Kartleggingsplan[[#This Row],[Totalkostnad]] * IFERROR(INDEX(Prosjekttyper_Kostnadsfordeling[18],MATCH(1,(Prosjekttyper_Kostnadsfordeling[Prosjekttype]=Kartleggingsplan[[#This Row],[Prosjekt-type]]) * (Prosjekttyper_Kostnadsfordeling[Fylke]=Kartleggingsplan[[#This Row],[Fylke]]),0)),"Ikke funnet") / 100</f>
        <v>0</v>
      </c>
      <c r="AC16" s="35" cm="1">
        <f t="array" ref="AC16">Kartleggingsplan[[#This Row],[Totalkostnad]] * IFERROR(INDEX(Prosjekttyper_Kostnadsfordeling[19],MATCH(1,(Prosjekttyper_Kostnadsfordeling[Prosjekttype]=Kartleggingsplan[[#This Row],[Prosjekt-type]]) * (Prosjekttyper_Kostnadsfordeling[Fylke]=Kartleggingsplan[[#This Row],[Fylke]]),0)),"Ikke funnet") / 100</f>
        <v>0</v>
      </c>
      <c r="AD16" s="35" cm="1">
        <f t="array" ref="AD16">Kartleggingsplan[[#This Row],[Totalkostnad]] * IFERROR(INDEX(Prosjekttyper_Kostnadsfordeling[20],MATCH(1,(Prosjekttyper_Kostnadsfordeling[Prosjekttype]=Kartleggingsplan[[#This Row],[Prosjekt-type]]) * (Prosjekttyper_Kostnadsfordeling[Fylke]=Kartleggingsplan[[#This Row],[Fylke]]),0)),"Ikke funnet") / 100</f>
        <v>0</v>
      </c>
      <c r="AE16" s="60" cm="1">
        <f t="array" ref="AE16">Kartleggingsplan[[#This Row],[Totalkostnad]] * IFERROR(INDEX(Prosjekttyper_Kostnadsfordeling[21],MATCH(1,(Prosjekttyper_Kostnadsfordeling[Prosjekttype]=Kartleggingsplan[[#This Row],[Prosjekt-type]]) * (Prosjekttyper_Kostnadsfordeling[Fylke]=Kartleggingsplan[[#This Row],[Fylke]]),0)),"Ikke funnet") / 100</f>
        <v>0</v>
      </c>
      <c r="AF16" s="60" cm="1">
        <f t="array" ref="AF16">Kartleggingsplan[[#This Row],[Totalkostnad]] * IFERROR(INDEX(Prosjekttyper_Kostnadsfordeling[22],MATCH(1,(Prosjekttyper_Kostnadsfordeling[Prosjekttype]=Kartleggingsplan[[#This Row],[Prosjekt-type]]) * (Prosjekttyper_Kostnadsfordeling[Fylke]=Kartleggingsplan[[#This Row],[Fylke]]),0)),"Ikke funnet") / 100</f>
        <v>0</v>
      </c>
      <c r="AG16" s="60" cm="1">
        <f t="array" ref="AG16">Kartleggingsplan[[#This Row],[Totalkostnad]] * IFERROR(INDEX(Prosjekttyper_Kostnadsfordeling[23],MATCH(1,(Prosjekttyper_Kostnadsfordeling[Prosjekttype]=Kartleggingsplan[[#This Row],[Prosjekt-type]]) * (Prosjekttyper_Kostnadsfordeling[Fylke]=Kartleggingsplan[[#This Row],[Fylke]]),0)),"Ikke funnet") / 100</f>
        <v>0</v>
      </c>
      <c r="AH16" s="60" cm="1">
        <f t="array" ref="AH16">Kartleggingsplan[[#This Row],[Totalkostnad]] * IFERROR(INDEX(Prosjekttyper_Kostnadsfordeling[24],MATCH(1,(Prosjekttyper_Kostnadsfordeling[Prosjekttype]=Kartleggingsplan[[#This Row],[Prosjekt-type]]) * (Prosjekttyper_Kostnadsfordeling[Fylke]=Kartleggingsplan[[#This Row],[Fylke]]),0)),"Ikke funnet") / 100</f>
        <v>0</v>
      </c>
      <c r="AI16" s="60" cm="1">
        <f t="array" ref="AI16">Kartleggingsplan[[#This Row],[Totalkostnad]] * IFERROR(INDEX(Prosjekttyper_Kostnadsfordeling[25],MATCH(1,(Prosjekttyper_Kostnadsfordeling[Prosjekttype]=Kartleggingsplan[[#This Row],[Prosjekt-type]]) * (Prosjekttyper_Kostnadsfordeling[Fylke]=Kartleggingsplan[[#This Row],[Fylke]]),0)),"Ikke funnet") / 100</f>
        <v>0</v>
      </c>
      <c r="AJ16" s="60" cm="1">
        <f t="array" ref="AJ16">Kartleggingsplan[[#This Row],[Totalkostnad]] * IFERROR(INDEX(Prosjekttyper_Kostnadsfordeling[26],MATCH(1,(Prosjekttyper_Kostnadsfordeling[Prosjekttype]=Kartleggingsplan[[#This Row],[Prosjekt-type]]) * (Prosjekttyper_Kostnadsfordeling[Fylke]=Kartleggingsplan[[#This Row],[Fylke]]),0)),"Ikke funnet") / 100</f>
        <v>0</v>
      </c>
      <c r="AK16" s="60" cm="1">
        <f t="array" ref="AK16">Kartleggingsplan[[#This Row],[Totalkostnad]] * IFERROR(INDEX(Prosjekttyper_Kostnadsfordeling[27],MATCH(1,(Prosjekttyper_Kostnadsfordeling[Prosjekttype]=Kartleggingsplan[[#This Row],[Prosjekt-type]]) * (Prosjekttyper_Kostnadsfordeling[Fylke]=Kartleggingsplan[[#This Row],[Fylke]]),0)),"Ikke funnet") / 100</f>
        <v>0</v>
      </c>
      <c r="AL16" s="60" cm="1">
        <f t="array" ref="AL16">Kartleggingsplan[[#This Row],[Totalkostnad]] * IFERROR(INDEX(Prosjekttyper_Kostnadsfordeling[28],MATCH(1,(Prosjekttyper_Kostnadsfordeling[Prosjekttype]=Kartleggingsplan[[#This Row],[Prosjekt-type]]) * (Prosjekttyper_Kostnadsfordeling[Fylke]=Kartleggingsplan[[#This Row],[Fylke]]),0)),"Ikke funnet") / 100</f>
        <v>0</v>
      </c>
      <c r="AM16" s="60" cm="1">
        <f t="array" ref="AM16">Kartleggingsplan[[#This Row],[Totalkostnad]] * IFERROR(INDEX(Prosjekttyper_Kostnadsfordeling[29],MATCH(1,(Prosjekttyper_Kostnadsfordeling[Prosjekttype]=Kartleggingsplan[[#This Row],[Prosjekt-type]]) * (Prosjekttyper_Kostnadsfordeling[Fylke]=Kartleggingsplan[[#This Row],[Fylke]]),0)),"Ikke funnet") / 100</f>
        <v>0</v>
      </c>
      <c r="AN16" s="60" cm="1">
        <f t="array" ref="AN16">Kartleggingsplan[[#This Row],[Totalkostnad]] * IFERROR(INDEX(Prosjekttyper_Kostnadsfordeling[30],MATCH(1,(Prosjekttyper_Kostnadsfordeling[Prosjekttype]=Kartleggingsplan[[#This Row],[Prosjekt-type]]) * (Prosjekttyper_Kostnadsfordeling[Fylke]=Kartleggingsplan[[#This Row],[Fylke]]),0)),"Ikke funnet") / 100</f>
        <v>0</v>
      </c>
    </row>
    <row r="17" spans="2:40" x14ac:dyDescent="0.25">
      <c r="B17" t="s">
        <v>55</v>
      </c>
      <c r="C17" s="78" cm="1">
        <f t="array" ref="C17">_xlfn.XLOOKUP(1, (Kommuner[Fylke] = Valgt_Fylke) * (Kommuner[Kommune] = Kartleggingsplan[[#This Row],[Kommune]]), Kommuner[Regionnr], "")</f>
        <v>1</v>
      </c>
      <c r="D17" s="39" t="s">
        <v>547</v>
      </c>
      <c r="E17" s="39" t="s">
        <v>281</v>
      </c>
      <c r="F17" s="34" t="str">
        <f>IFERROR(INDEX(Prosjektkalkyle[Prosjekttype], MATCH(Kartleggingsplan[[#This Row],[Prosjektnavn]], Prosjektkalkyle[Prosjektnavn], 0)), "Ikke funnet")</f>
        <v>FKB</v>
      </c>
      <c r="G17">
        <f>IFERROR(INDEX(Prosjektkalkyle[Oppstart år], MATCH(Kartleggingsplan[[#This Row],[Prosjektnavn]], Prosjektkalkyle[Prosjektnavn], 0)), "Ikke funnet")</f>
        <v>2024</v>
      </c>
      <c r="H17" s="56">
        <v>934.8</v>
      </c>
      <c r="I17" s="79" t="str">
        <f>IFERROR(INDEX(Prosjektkalkyle[Enhet], MATCH(Kartleggingsplan[[#This Row],[Prosjektnavn]], Prosjektkalkyle[Prosjektnavn], 0)), "Ikke funnet")</f>
        <v>km2</v>
      </c>
      <c r="J17" s="85">
        <f>IFERROR(INDEX(Prosjektkalkyle[ Kalkyle enhetskostnad inkl. mva], MATCH(Kartleggingsplan[[#This Row],[Prosjektnavn]], Prosjektkalkyle[Prosjektnavn], 0)), "Ikke funnet")*Kartleggingsplan[[#This Row],[Antall]]</f>
        <v>1426504.8</v>
      </c>
      <c r="K17" s="35" cm="1">
        <f t="array" ref="K17">Kartleggingsplan[[#This Row],[Totalkostnad]] * IFERROR(INDEX(Prosjekttyper_Kostnadsfordeling[1],MATCH(1,(Prosjekttyper_Kostnadsfordeling[Prosjekttype]=Kartleggingsplan[[#This Row],[Prosjekt-type]]) * (Prosjekttyper_Kostnadsfordeling[Fylke]=Kartleggingsplan[[#This Row],[Fylke]]),0)),"Ikke funnet") / 100</f>
        <v>120432.66773999999</v>
      </c>
      <c r="L17" s="35" cm="1">
        <f t="array" ref="L17">Kartleggingsplan[[#This Row],[Totalkostnad]] * IFERROR(INDEX(Prosjekttyper_Kostnadsfordeling[2],MATCH(1,(Prosjekttyper_Kostnadsfordeling[Prosjekttype]=Kartleggingsplan[[#This Row],[Prosjekt-type]]) * (Prosjekttyper_Kostnadsfordeling[Fylke]=Kartleggingsplan[[#This Row],[Fylke]]),0)),"Ikke funnet") / 100</f>
        <v>125603.74764</v>
      </c>
      <c r="M17" s="35" cm="1">
        <f t="array" ref="M17">Kartleggingsplan[[#This Row],[Totalkostnad]] * IFERROR(INDEX(Prosjekttyper_Kostnadsfordeling[3],MATCH(1,(Prosjekttyper_Kostnadsfordeling[Prosjekttype]=Kartleggingsplan[[#This Row],[Prosjekt-type]]) * (Prosjekttyper_Kostnadsfordeling[Fylke]=Kartleggingsplan[[#This Row],[Fylke]]),0)),"Ikke funnet") / 100</f>
        <v>465111.89004000009</v>
      </c>
      <c r="N17" s="35" cm="1">
        <f t="array" ref="N17">Kartleggingsplan[[#This Row],[Totalkostnad]] * IFERROR(INDEX(Prosjekttyper_Kostnadsfordeling[4],MATCH(1,(Prosjekttyper_Kostnadsfordeling[Prosjekttype]=Kartleggingsplan[[#This Row],[Prosjekt-type]]) * (Prosjekttyper_Kostnadsfordeling[Fylke]=Kartleggingsplan[[#This Row],[Fylke]]),0)),"Ikke funnet") / 100</f>
        <v>315792.50010000006</v>
      </c>
      <c r="O17" s="35" cm="1">
        <f t="array" ref="O17">Kartleggingsplan[[#This Row],[Totalkostnad]] * IFERROR(INDEX(Prosjekttyper_Kostnadsfordeling[5],MATCH(1,(Prosjekttyper_Kostnadsfordeling[Prosjekttype]=Kartleggingsplan[[#This Row],[Prosjekt-type]]) * (Prosjekttyper_Kostnadsfordeling[Fylke]=Kartleggingsplan[[#This Row],[Fylke]]),0)),"Ikke funnet") / 100</f>
        <v>125603.74764</v>
      </c>
      <c r="P17" s="35" cm="1">
        <f t="array" ref="P17">Kartleggingsplan[[#This Row],[Totalkostnad]] * IFERROR(INDEX(Prosjekttyper_Kostnadsfordeling[6],MATCH(1,(Prosjekttyper_Kostnadsfordeling[Prosjekttype]=Kartleggingsplan[[#This Row],[Prosjekt-type]]) * (Prosjekttyper_Kostnadsfordeling[Fylke]=Kartleggingsplan[[#This Row],[Fylke]]),0)),"Ikke funnet") / 100</f>
        <v>84912.698220000006</v>
      </c>
      <c r="Q17" s="35" cm="1">
        <f t="array" ref="Q17">Kartleggingsplan[[#This Row],[Totalkostnad]] * IFERROR(INDEX(Prosjekttyper_Kostnadsfordeling[7],MATCH(1,(Prosjekttyper_Kostnadsfordeling[Prosjekttype]=Kartleggingsplan[[#This Row],[Prosjekt-type]]) * (Prosjekttyper_Kostnadsfordeling[Fylke]=Kartleggingsplan[[#This Row],[Fylke]]),0)),"Ikke funnet") / 100</f>
        <v>134127.11382</v>
      </c>
      <c r="R17" s="35" cm="1">
        <f t="array" ref="R17">Kartleggingsplan[[#This Row],[Totalkostnad]] * IFERROR(INDEX(Prosjekttyper_Kostnadsfordeling[8],MATCH(1,(Prosjekttyper_Kostnadsfordeling[Prosjekttype]=Kartleggingsplan[[#This Row],[Prosjekt-type]]) * (Prosjekttyper_Kostnadsfordeling[Fylke]=Kartleggingsplan[[#This Row],[Fylke]]),0)),"Ikke funnet") / 100</f>
        <v>0</v>
      </c>
      <c r="S17" s="35" cm="1">
        <f t="array" ref="S17">Kartleggingsplan[[#This Row],[Totalkostnad]] * IFERROR(INDEX(Prosjekttyper_Kostnadsfordeling[9],MATCH(1,(Prosjekttyper_Kostnadsfordeling[Prosjekttype]=Kartleggingsplan[[#This Row],[Prosjekt-type]]) * (Prosjekttyper_Kostnadsfordeling[Fylke]=Kartleggingsplan[[#This Row],[Fylke]]),0)),"Ikke funnet") / 100</f>
        <v>54920.434800000003</v>
      </c>
      <c r="T17" s="35" cm="1">
        <f t="array" ref="T17">Kartleggingsplan[[#This Row],[Totalkostnad]] * IFERROR(INDEX(Prosjekttyper_Kostnadsfordeling[10],MATCH(1,(Prosjekttyper_Kostnadsfordeling[Prosjekttype]=Kartleggingsplan[[#This Row],[Prosjekt-type]]) * (Prosjekttyper_Kostnadsfordeling[Fylke]=Kartleggingsplan[[#This Row],[Fylke]]),0)),"Ikke funnet") / 100</f>
        <v>0</v>
      </c>
      <c r="U17" s="35" cm="1">
        <f t="array" ref="U17">Kartleggingsplan[[#This Row],[Totalkostnad]] * IFERROR(INDEX(Prosjekttyper_Kostnadsfordeling[11],MATCH(1,(Prosjekttyper_Kostnadsfordeling[Prosjekttype]=Kartleggingsplan[[#This Row],[Prosjekt-type]]) * (Prosjekttyper_Kostnadsfordeling[Fylke]=Kartleggingsplan[[#This Row],[Fylke]]),0)),"Ikke funnet") / 100</f>
        <v>54207.182400000005</v>
      </c>
      <c r="V17" s="35" cm="1">
        <f t="array" ref="V17">Kartleggingsplan[[#This Row],[Totalkostnad]] * IFERROR(INDEX(Prosjekttyper_Kostnadsfordeling[12],MATCH(1,(Prosjekttyper_Kostnadsfordeling[Prosjekttype]=Kartleggingsplan[[#This Row],[Prosjekt-type]]) * (Prosjekttyper_Kostnadsfordeling[Fylke]=Kartleggingsplan[[#This Row],[Fylke]]),0)),"Ikke funnet") / 100</f>
        <v>0</v>
      </c>
      <c r="W17" s="35" cm="1">
        <f t="array" ref="W17">Kartleggingsplan[[#This Row],[Totalkostnad]] * IFERROR(INDEX(Prosjekttyper_Kostnadsfordeling[13],MATCH(1,(Prosjekttyper_Kostnadsfordeling[Prosjekttype]=Kartleggingsplan[[#This Row],[Prosjekt-type]]) * (Prosjekttyper_Kostnadsfordeling[Fylke]=Kartleggingsplan[[#This Row],[Fylke]]),0)),"Ikke funnet") / 100</f>
        <v>0</v>
      </c>
      <c r="X17" s="35" cm="1">
        <f t="array" ref="X17">Kartleggingsplan[[#This Row],[Totalkostnad]] * IFERROR(INDEX(Prosjekttyper_Kostnadsfordeling[14],MATCH(1,(Prosjekttyper_Kostnadsfordeling[Prosjekttype]=Kartleggingsplan[[#This Row],[Prosjekt-type]]) * (Prosjekttyper_Kostnadsfordeling[Fylke]=Kartleggingsplan[[#This Row],[Fylke]]),0)),"Ikke funnet") / 100</f>
        <v>0</v>
      </c>
      <c r="Y17" s="35" cm="1">
        <f t="array" ref="Y17">Kartleggingsplan[[#This Row],[Totalkostnad]] * IFERROR(INDEX(Prosjekttyper_Kostnadsfordeling[15],MATCH(1,(Prosjekttyper_Kostnadsfordeling[Prosjekttype]=Kartleggingsplan[[#This Row],[Prosjekt-type]]) * (Prosjekttyper_Kostnadsfordeling[Fylke]=Kartleggingsplan[[#This Row],[Fylke]]),0)),"Ikke funnet") / 100</f>
        <v>0</v>
      </c>
      <c r="Z17" s="35" cm="1">
        <f t="array" ref="Z17">Kartleggingsplan[[#This Row],[Totalkostnad]] * IFERROR(INDEX(Prosjekttyper_Kostnadsfordeling[16],MATCH(1,(Prosjekttyper_Kostnadsfordeling[Prosjekttype]=Kartleggingsplan[[#This Row],[Prosjekt-type]]) * (Prosjekttyper_Kostnadsfordeling[Fylke]=Kartleggingsplan[[#This Row],[Fylke]]),0)),"Ikke funnet") / 100</f>
        <v>0</v>
      </c>
      <c r="AA17" s="35" cm="1">
        <f t="array" ref="AA17">Kartleggingsplan[[#This Row],[Totalkostnad]] * IFERROR(INDEX(Prosjekttyper_Kostnadsfordeling[17],MATCH(1,(Prosjekttyper_Kostnadsfordeling[Prosjekttype]=Kartleggingsplan[[#This Row],[Prosjekt-type]]) * (Prosjekttyper_Kostnadsfordeling[Fylke]=Kartleggingsplan[[#This Row],[Fylke]]),0)),"Ikke funnet") / 100</f>
        <v>0</v>
      </c>
      <c r="AB17" s="35" cm="1">
        <f t="array" ref="AB17">Kartleggingsplan[[#This Row],[Totalkostnad]] * IFERROR(INDEX(Prosjekttyper_Kostnadsfordeling[18],MATCH(1,(Prosjekttyper_Kostnadsfordeling[Prosjekttype]=Kartleggingsplan[[#This Row],[Prosjekt-type]]) * (Prosjekttyper_Kostnadsfordeling[Fylke]=Kartleggingsplan[[#This Row],[Fylke]]),0)),"Ikke funnet") / 100</f>
        <v>0</v>
      </c>
      <c r="AC17" s="35" cm="1">
        <f t="array" ref="AC17">Kartleggingsplan[[#This Row],[Totalkostnad]] * IFERROR(INDEX(Prosjekttyper_Kostnadsfordeling[19],MATCH(1,(Prosjekttyper_Kostnadsfordeling[Prosjekttype]=Kartleggingsplan[[#This Row],[Prosjekt-type]]) * (Prosjekttyper_Kostnadsfordeling[Fylke]=Kartleggingsplan[[#This Row],[Fylke]]),0)),"Ikke funnet") / 100</f>
        <v>0</v>
      </c>
      <c r="AD17" s="35" cm="1">
        <f t="array" ref="AD17">Kartleggingsplan[[#This Row],[Totalkostnad]] * IFERROR(INDEX(Prosjekttyper_Kostnadsfordeling[20],MATCH(1,(Prosjekttyper_Kostnadsfordeling[Prosjekttype]=Kartleggingsplan[[#This Row],[Prosjekt-type]]) * (Prosjekttyper_Kostnadsfordeling[Fylke]=Kartleggingsplan[[#This Row],[Fylke]]),0)),"Ikke funnet") / 100</f>
        <v>0</v>
      </c>
      <c r="AE17" s="60" cm="1">
        <f t="array" ref="AE17">Kartleggingsplan[[#This Row],[Totalkostnad]] * IFERROR(INDEX(Prosjekttyper_Kostnadsfordeling[21],MATCH(1,(Prosjekttyper_Kostnadsfordeling[Prosjekttype]=Kartleggingsplan[[#This Row],[Prosjekt-type]]) * (Prosjekttyper_Kostnadsfordeling[Fylke]=Kartleggingsplan[[#This Row],[Fylke]]),0)),"Ikke funnet") / 100</f>
        <v>0</v>
      </c>
      <c r="AF17" s="60" cm="1">
        <f t="array" ref="AF17">Kartleggingsplan[[#This Row],[Totalkostnad]] * IFERROR(INDEX(Prosjekttyper_Kostnadsfordeling[22],MATCH(1,(Prosjekttyper_Kostnadsfordeling[Prosjekttype]=Kartleggingsplan[[#This Row],[Prosjekt-type]]) * (Prosjekttyper_Kostnadsfordeling[Fylke]=Kartleggingsplan[[#This Row],[Fylke]]),0)),"Ikke funnet") / 100</f>
        <v>0</v>
      </c>
      <c r="AG17" s="60" cm="1">
        <f t="array" ref="AG17">Kartleggingsplan[[#This Row],[Totalkostnad]] * IFERROR(INDEX(Prosjekttyper_Kostnadsfordeling[23],MATCH(1,(Prosjekttyper_Kostnadsfordeling[Prosjekttype]=Kartleggingsplan[[#This Row],[Prosjekt-type]]) * (Prosjekttyper_Kostnadsfordeling[Fylke]=Kartleggingsplan[[#This Row],[Fylke]]),0)),"Ikke funnet") / 100</f>
        <v>0</v>
      </c>
      <c r="AH17" s="60" cm="1">
        <f t="array" ref="AH17">Kartleggingsplan[[#This Row],[Totalkostnad]] * IFERROR(INDEX(Prosjekttyper_Kostnadsfordeling[24],MATCH(1,(Prosjekttyper_Kostnadsfordeling[Prosjekttype]=Kartleggingsplan[[#This Row],[Prosjekt-type]]) * (Prosjekttyper_Kostnadsfordeling[Fylke]=Kartleggingsplan[[#This Row],[Fylke]]),0)),"Ikke funnet") / 100</f>
        <v>0</v>
      </c>
      <c r="AI17" s="60" cm="1">
        <f t="array" ref="AI17">Kartleggingsplan[[#This Row],[Totalkostnad]] * IFERROR(INDEX(Prosjekttyper_Kostnadsfordeling[25],MATCH(1,(Prosjekttyper_Kostnadsfordeling[Prosjekttype]=Kartleggingsplan[[#This Row],[Prosjekt-type]]) * (Prosjekttyper_Kostnadsfordeling[Fylke]=Kartleggingsplan[[#This Row],[Fylke]]),0)),"Ikke funnet") / 100</f>
        <v>0</v>
      </c>
      <c r="AJ17" s="60" cm="1">
        <f t="array" ref="AJ17">Kartleggingsplan[[#This Row],[Totalkostnad]] * IFERROR(INDEX(Prosjekttyper_Kostnadsfordeling[26],MATCH(1,(Prosjekttyper_Kostnadsfordeling[Prosjekttype]=Kartleggingsplan[[#This Row],[Prosjekt-type]]) * (Prosjekttyper_Kostnadsfordeling[Fylke]=Kartleggingsplan[[#This Row],[Fylke]]),0)),"Ikke funnet") / 100</f>
        <v>0</v>
      </c>
      <c r="AK17" s="60" cm="1">
        <f t="array" ref="AK17">Kartleggingsplan[[#This Row],[Totalkostnad]] * IFERROR(INDEX(Prosjekttyper_Kostnadsfordeling[27],MATCH(1,(Prosjekttyper_Kostnadsfordeling[Prosjekttype]=Kartleggingsplan[[#This Row],[Prosjekt-type]]) * (Prosjekttyper_Kostnadsfordeling[Fylke]=Kartleggingsplan[[#This Row],[Fylke]]),0)),"Ikke funnet") / 100</f>
        <v>0</v>
      </c>
      <c r="AL17" s="60" cm="1">
        <f t="array" ref="AL17">Kartleggingsplan[[#This Row],[Totalkostnad]] * IFERROR(INDEX(Prosjekttyper_Kostnadsfordeling[28],MATCH(1,(Prosjekttyper_Kostnadsfordeling[Prosjekttype]=Kartleggingsplan[[#This Row],[Prosjekt-type]]) * (Prosjekttyper_Kostnadsfordeling[Fylke]=Kartleggingsplan[[#This Row],[Fylke]]),0)),"Ikke funnet") / 100</f>
        <v>0</v>
      </c>
      <c r="AM17" s="60" cm="1">
        <f t="array" ref="AM17">Kartleggingsplan[[#This Row],[Totalkostnad]] * IFERROR(INDEX(Prosjekttyper_Kostnadsfordeling[29],MATCH(1,(Prosjekttyper_Kostnadsfordeling[Prosjekttype]=Kartleggingsplan[[#This Row],[Prosjekt-type]]) * (Prosjekttyper_Kostnadsfordeling[Fylke]=Kartleggingsplan[[#This Row],[Fylke]]),0)),"Ikke funnet") / 100</f>
        <v>0</v>
      </c>
      <c r="AN17" s="60" cm="1">
        <f t="array" ref="AN17">Kartleggingsplan[[#This Row],[Totalkostnad]] * IFERROR(INDEX(Prosjekttyper_Kostnadsfordeling[30],MATCH(1,(Prosjekttyper_Kostnadsfordeling[Prosjekttype]=Kartleggingsplan[[#This Row],[Prosjekt-type]]) * (Prosjekttyper_Kostnadsfordeling[Fylke]=Kartleggingsplan[[#This Row],[Fylke]]),0)),"Ikke funnet") / 100</f>
        <v>0</v>
      </c>
    </row>
    <row r="18" spans="2:40" x14ac:dyDescent="0.25">
      <c r="B18" t="s">
        <v>55</v>
      </c>
      <c r="C18" s="78" cm="1">
        <f t="array" ref="C18">_xlfn.XLOOKUP(1, (Kommuner[Fylke] = Valgt_Fylke) * (Kommuner[Kommune] = Kartleggingsplan[[#This Row],[Kommune]]), Kommuner[Regionnr], "")</f>
        <v>1</v>
      </c>
      <c r="D18" s="39" t="s">
        <v>547</v>
      </c>
      <c r="E18" s="39" t="s">
        <v>282</v>
      </c>
      <c r="F18" s="34" t="str">
        <f>IFERROR(INDEX(Prosjektkalkyle[Prosjekttype], MATCH(Kartleggingsplan[[#This Row],[Prosjektnavn]], Prosjektkalkyle[Prosjektnavn], 0)), "Ikke funnet")</f>
        <v>FKB</v>
      </c>
      <c r="G18">
        <f>IFERROR(INDEX(Prosjektkalkyle[Oppstart år], MATCH(Kartleggingsplan[[#This Row],[Prosjektnavn]], Prosjektkalkyle[Prosjektnavn], 0)), "Ikke funnet")</f>
        <v>2024</v>
      </c>
      <c r="H18" s="56">
        <v>235.3</v>
      </c>
      <c r="I18" s="79" t="str">
        <f>IFERROR(INDEX(Prosjektkalkyle[Enhet], MATCH(Kartleggingsplan[[#This Row],[Prosjektnavn]], Prosjektkalkyle[Prosjektnavn], 0)), "Ikke funnet")</f>
        <v>km2</v>
      </c>
      <c r="J18" s="85">
        <f>IFERROR(INDEX(Prosjektkalkyle[ Kalkyle enhetskostnad inkl. mva], MATCH(Kartleggingsplan[[#This Row],[Prosjektnavn]], Prosjektkalkyle[Prosjektnavn], 0)), "Ikke funnet")*Kartleggingsplan[[#This Row],[Antall]]</f>
        <v>359067.8</v>
      </c>
      <c r="K18" s="35" cm="1">
        <f t="array" ref="K18">Kartleggingsplan[[#This Row],[Totalkostnad]] * IFERROR(INDEX(Prosjekttyper_Kostnadsfordeling[1],MATCH(1,(Prosjekttyper_Kostnadsfordeling[Prosjekttype]=Kartleggingsplan[[#This Row],[Prosjekt-type]]) * (Prosjekttyper_Kostnadsfordeling[Fylke]=Kartleggingsplan[[#This Row],[Fylke]]),0)),"Ikke funnet") / 100</f>
        <v>30314.299014999997</v>
      </c>
      <c r="L18" s="35" cm="1">
        <f t="array" ref="L18">Kartleggingsplan[[#This Row],[Totalkostnad]] * IFERROR(INDEX(Prosjekttyper_Kostnadsfordeling[2],MATCH(1,(Prosjekttyper_Kostnadsfordeling[Prosjekttype]=Kartleggingsplan[[#This Row],[Prosjekt-type]]) * (Prosjekttyper_Kostnadsfordeling[Fylke]=Kartleggingsplan[[#This Row],[Fylke]]),0)),"Ikke funnet") / 100</f>
        <v>31615.91979</v>
      </c>
      <c r="M18" s="35" cm="1">
        <f t="array" ref="M18">Kartleggingsplan[[#This Row],[Totalkostnad]] * IFERROR(INDEX(Prosjekttyper_Kostnadsfordeling[3],MATCH(1,(Prosjekttyper_Kostnadsfordeling[Prosjekttype]=Kartleggingsplan[[#This Row],[Prosjekt-type]]) * (Prosjekttyper_Kostnadsfordeling[Fylke]=Kartleggingsplan[[#This Row],[Fylke]]),0)),"Ikke funnet") / 100</f>
        <v>117074.05619</v>
      </c>
      <c r="N18" s="35" cm="1">
        <f t="array" ref="N18">Kartleggingsplan[[#This Row],[Totalkostnad]] * IFERROR(INDEX(Prosjekttyper_Kostnadsfordeling[4],MATCH(1,(Prosjekttyper_Kostnadsfordeling[Prosjekttype]=Kartleggingsplan[[#This Row],[Prosjekt-type]]) * (Prosjekttyper_Kostnadsfordeling[Fylke]=Kartleggingsplan[[#This Row],[Fylke]]),0)),"Ikke funnet") / 100</f>
        <v>79488.634225000002</v>
      </c>
      <c r="O18" s="35" cm="1">
        <f t="array" ref="O18">Kartleggingsplan[[#This Row],[Totalkostnad]] * IFERROR(INDEX(Prosjekttyper_Kostnadsfordeling[5],MATCH(1,(Prosjekttyper_Kostnadsfordeling[Prosjekttype]=Kartleggingsplan[[#This Row],[Prosjekt-type]]) * (Prosjekttyper_Kostnadsfordeling[Fylke]=Kartleggingsplan[[#This Row],[Fylke]]),0)),"Ikke funnet") / 100</f>
        <v>31615.91979</v>
      </c>
      <c r="P18" s="35" cm="1">
        <f t="array" ref="P18">Kartleggingsplan[[#This Row],[Totalkostnad]] * IFERROR(INDEX(Prosjekttyper_Kostnadsfordeling[6],MATCH(1,(Prosjekttyper_Kostnadsfordeling[Prosjekttype]=Kartleggingsplan[[#This Row],[Prosjekt-type]]) * (Prosjekttyper_Kostnadsfordeling[Fylke]=Kartleggingsplan[[#This Row],[Fylke]]),0)),"Ikke funnet") / 100</f>
        <v>21373.510794999998</v>
      </c>
      <c r="Q18" s="35" cm="1">
        <f t="array" ref="Q18">Kartleggingsplan[[#This Row],[Totalkostnad]] * IFERROR(INDEX(Prosjekttyper_Kostnadsfordeling[7],MATCH(1,(Prosjekttyper_Kostnadsfordeling[Prosjekttype]=Kartleggingsplan[[#This Row],[Prosjekt-type]]) * (Prosjekttyper_Kostnadsfordeling[Fylke]=Kartleggingsplan[[#This Row],[Fylke]]),0)),"Ikke funnet") / 100</f>
        <v>33761.349894999999</v>
      </c>
      <c r="R18" s="35" cm="1">
        <f t="array" ref="R18">Kartleggingsplan[[#This Row],[Totalkostnad]] * IFERROR(INDEX(Prosjekttyper_Kostnadsfordeling[8],MATCH(1,(Prosjekttyper_Kostnadsfordeling[Prosjekttype]=Kartleggingsplan[[#This Row],[Prosjekt-type]]) * (Prosjekttyper_Kostnadsfordeling[Fylke]=Kartleggingsplan[[#This Row],[Fylke]]),0)),"Ikke funnet") / 100</f>
        <v>0</v>
      </c>
      <c r="S18" s="35" cm="1">
        <f t="array" ref="S18">Kartleggingsplan[[#This Row],[Totalkostnad]] * IFERROR(INDEX(Prosjekttyper_Kostnadsfordeling[9],MATCH(1,(Prosjekttyper_Kostnadsfordeling[Prosjekttype]=Kartleggingsplan[[#This Row],[Prosjekt-type]]) * (Prosjekttyper_Kostnadsfordeling[Fylke]=Kartleggingsplan[[#This Row],[Fylke]]),0)),"Ikke funnet") / 100</f>
        <v>13824.1103</v>
      </c>
      <c r="T18" s="35" cm="1">
        <f t="array" ref="T18">Kartleggingsplan[[#This Row],[Totalkostnad]] * IFERROR(INDEX(Prosjekttyper_Kostnadsfordeling[10],MATCH(1,(Prosjekttyper_Kostnadsfordeling[Prosjekttype]=Kartleggingsplan[[#This Row],[Prosjekt-type]]) * (Prosjekttyper_Kostnadsfordeling[Fylke]=Kartleggingsplan[[#This Row],[Fylke]]),0)),"Ikke funnet") / 100</f>
        <v>0</v>
      </c>
      <c r="U18" s="35" cm="1">
        <f t="array" ref="U18">Kartleggingsplan[[#This Row],[Totalkostnad]] * IFERROR(INDEX(Prosjekttyper_Kostnadsfordeling[11],MATCH(1,(Prosjekttyper_Kostnadsfordeling[Prosjekttype]=Kartleggingsplan[[#This Row],[Prosjekt-type]]) * (Prosjekttyper_Kostnadsfordeling[Fylke]=Kartleggingsplan[[#This Row],[Fylke]]),0)),"Ikke funnet") / 100</f>
        <v>13644.576399999998</v>
      </c>
      <c r="V18" s="35" cm="1">
        <f t="array" ref="V18">Kartleggingsplan[[#This Row],[Totalkostnad]] * IFERROR(INDEX(Prosjekttyper_Kostnadsfordeling[12],MATCH(1,(Prosjekttyper_Kostnadsfordeling[Prosjekttype]=Kartleggingsplan[[#This Row],[Prosjekt-type]]) * (Prosjekttyper_Kostnadsfordeling[Fylke]=Kartleggingsplan[[#This Row],[Fylke]]),0)),"Ikke funnet") / 100</f>
        <v>0</v>
      </c>
      <c r="W18" s="35" cm="1">
        <f t="array" ref="W18">Kartleggingsplan[[#This Row],[Totalkostnad]] * IFERROR(INDEX(Prosjekttyper_Kostnadsfordeling[13],MATCH(1,(Prosjekttyper_Kostnadsfordeling[Prosjekttype]=Kartleggingsplan[[#This Row],[Prosjekt-type]]) * (Prosjekttyper_Kostnadsfordeling[Fylke]=Kartleggingsplan[[#This Row],[Fylke]]),0)),"Ikke funnet") / 100</f>
        <v>0</v>
      </c>
      <c r="X18" s="35" cm="1">
        <f t="array" ref="X18">Kartleggingsplan[[#This Row],[Totalkostnad]] * IFERROR(INDEX(Prosjekttyper_Kostnadsfordeling[14],MATCH(1,(Prosjekttyper_Kostnadsfordeling[Prosjekttype]=Kartleggingsplan[[#This Row],[Prosjekt-type]]) * (Prosjekttyper_Kostnadsfordeling[Fylke]=Kartleggingsplan[[#This Row],[Fylke]]),0)),"Ikke funnet") / 100</f>
        <v>0</v>
      </c>
      <c r="Y18" s="35" cm="1">
        <f t="array" ref="Y18">Kartleggingsplan[[#This Row],[Totalkostnad]] * IFERROR(INDEX(Prosjekttyper_Kostnadsfordeling[15],MATCH(1,(Prosjekttyper_Kostnadsfordeling[Prosjekttype]=Kartleggingsplan[[#This Row],[Prosjekt-type]]) * (Prosjekttyper_Kostnadsfordeling[Fylke]=Kartleggingsplan[[#This Row],[Fylke]]),0)),"Ikke funnet") / 100</f>
        <v>0</v>
      </c>
      <c r="Z18" s="35" cm="1">
        <f t="array" ref="Z18">Kartleggingsplan[[#This Row],[Totalkostnad]] * IFERROR(INDEX(Prosjekttyper_Kostnadsfordeling[16],MATCH(1,(Prosjekttyper_Kostnadsfordeling[Prosjekttype]=Kartleggingsplan[[#This Row],[Prosjekt-type]]) * (Prosjekttyper_Kostnadsfordeling[Fylke]=Kartleggingsplan[[#This Row],[Fylke]]),0)),"Ikke funnet") / 100</f>
        <v>0</v>
      </c>
      <c r="AA18" s="35" cm="1">
        <f t="array" ref="AA18">Kartleggingsplan[[#This Row],[Totalkostnad]] * IFERROR(INDEX(Prosjekttyper_Kostnadsfordeling[17],MATCH(1,(Prosjekttyper_Kostnadsfordeling[Prosjekttype]=Kartleggingsplan[[#This Row],[Prosjekt-type]]) * (Prosjekttyper_Kostnadsfordeling[Fylke]=Kartleggingsplan[[#This Row],[Fylke]]),0)),"Ikke funnet") / 100</f>
        <v>0</v>
      </c>
      <c r="AB18" s="35" cm="1">
        <f t="array" ref="AB18">Kartleggingsplan[[#This Row],[Totalkostnad]] * IFERROR(INDEX(Prosjekttyper_Kostnadsfordeling[18],MATCH(1,(Prosjekttyper_Kostnadsfordeling[Prosjekttype]=Kartleggingsplan[[#This Row],[Prosjekt-type]]) * (Prosjekttyper_Kostnadsfordeling[Fylke]=Kartleggingsplan[[#This Row],[Fylke]]),0)),"Ikke funnet") / 100</f>
        <v>0</v>
      </c>
      <c r="AC18" s="35" cm="1">
        <f t="array" ref="AC18">Kartleggingsplan[[#This Row],[Totalkostnad]] * IFERROR(INDEX(Prosjekttyper_Kostnadsfordeling[19],MATCH(1,(Prosjekttyper_Kostnadsfordeling[Prosjekttype]=Kartleggingsplan[[#This Row],[Prosjekt-type]]) * (Prosjekttyper_Kostnadsfordeling[Fylke]=Kartleggingsplan[[#This Row],[Fylke]]),0)),"Ikke funnet") / 100</f>
        <v>0</v>
      </c>
      <c r="AD18" s="35" cm="1">
        <f t="array" ref="AD18">Kartleggingsplan[[#This Row],[Totalkostnad]] * IFERROR(INDEX(Prosjekttyper_Kostnadsfordeling[20],MATCH(1,(Prosjekttyper_Kostnadsfordeling[Prosjekttype]=Kartleggingsplan[[#This Row],[Prosjekt-type]]) * (Prosjekttyper_Kostnadsfordeling[Fylke]=Kartleggingsplan[[#This Row],[Fylke]]),0)),"Ikke funnet") / 100</f>
        <v>0</v>
      </c>
      <c r="AE18" s="60" cm="1">
        <f t="array" ref="AE18">Kartleggingsplan[[#This Row],[Totalkostnad]] * IFERROR(INDEX(Prosjekttyper_Kostnadsfordeling[21],MATCH(1,(Prosjekttyper_Kostnadsfordeling[Prosjekttype]=Kartleggingsplan[[#This Row],[Prosjekt-type]]) * (Prosjekttyper_Kostnadsfordeling[Fylke]=Kartleggingsplan[[#This Row],[Fylke]]),0)),"Ikke funnet") / 100</f>
        <v>0</v>
      </c>
      <c r="AF18" s="60" cm="1">
        <f t="array" ref="AF18">Kartleggingsplan[[#This Row],[Totalkostnad]] * IFERROR(INDEX(Prosjekttyper_Kostnadsfordeling[22],MATCH(1,(Prosjekttyper_Kostnadsfordeling[Prosjekttype]=Kartleggingsplan[[#This Row],[Prosjekt-type]]) * (Prosjekttyper_Kostnadsfordeling[Fylke]=Kartleggingsplan[[#This Row],[Fylke]]),0)),"Ikke funnet") / 100</f>
        <v>0</v>
      </c>
      <c r="AG18" s="60" cm="1">
        <f t="array" ref="AG18">Kartleggingsplan[[#This Row],[Totalkostnad]] * IFERROR(INDEX(Prosjekttyper_Kostnadsfordeling[23],MATCH(1,(Prosjekttyper_Kostnadsfordeling[Prosjekttype]=Kartleggingsplan[[#This Row],[Prosjekt-type]]) * (Prosjekttyper_Kostnadsfordeling[Fylke]=Kartleggingsplan[[#This Row],[Fylke]]),0)),"Ikke funnet") / 100</f>
        <v>0</v>
      </c>
      <c r="AH18" s="60" cm="1">
        <f t="array" ref="AH18">Kartleggingsplan[[#This Row],[Totalkostnad]] * IFERROR(INDEX(Prosjekttyper_Kostnadsfordeling[24],MATCH(1,(Prosjekttyper_Kostnadsfordeling[Prosjekttype]=Kartleggingsplan[[#This Row],[Prosjekt-type]]) * (Prosjekttyper_Kostnadsfordeling[Fylke]=Kartleggingsplan[[#This Row],[Fylke]]),0)),"Ikke funnet") / 100</f>
        <v>0</v>
      </c>
      <c r="AI18" s="60" cm="1">
        <f t="array" ref="AI18">Kartleggingsplan[[#This Row],[Totalkostnad]] * IFERROR(INDEX(Prosjekttyper_Kostnadsfordeling[25],MATCH(1,(Prosjekttyper_Kostnadsfordeling[Prosjekttype]=Kartleggingsplan[[#This Row],[Prosjekt-type]]) * (Prosjekttyper_Kostnadsfordeling[Fylke]=Kartleggingsplan[[#This Row],[Fylke]]),0)),"Ikke funnet") / 100</f>
        <v>0</v>
      </c>
      <c r="AJ18" s="60" cm="1">
        <f t="array" ref="AJ18">Kartleggingsplan[[#This Row],[Totalkostnad]] * IFERROR(INDEX(Prosjekttyper_Kostnadsfordeling[26],MATCH(1,(Prosjekttyper_Kostnadsfordeling[Prosjekttype]=Kartleggingsplan[[#This Row],[Prosjekt-type]]) * (Prosjekttyper_Kostnadsfordeling[Fylke]=Kartleggingsplan[[#This Row],[Fylke]]),0)),"Ikke funnet") / 100</f>
        <v>0</v>
      </c>
      <c r="AK18" s="60" cm="1">
        <f t="array" ref="AK18">Kartleggingsplan[[#This Row],[Totalkostnad]] * IFERROR(INDEX(Prosjekttyper_Kostnadsfordeling[27],MATCH(1,(Prosjekttyper_Kostnadsfordeling[Prosjekttype]=Kartleggingsplan[[#This Row],[Prosjekt-type]]) * (Prosjekttyper_Kostnadsfordeling[Fylke]=Kartleggingsplan[[#This Row],[Fylke]]),0)),"Ikke funnet") / 100</f>
        <v>0</v>
      </c>
      <c r="AL18" s="60" cm="1">
        <f t="array" ref="AL18">Kartleggingsplan[[#This Row],[Totalkostnad]] * IFERROR(INDEX(Prosjekttyper_Kostnadsfordeling[28],MATCH(1,(Prosjekttyper_Kostnadsfordeling[Prosjekttype]=Kartleggingsplan[[#This Row],[Prosjekt-type]]) * (Prosjekttyper_Kostnadsfordeling[Fylke]=Kartleggingsplan[[#This Row],[Fylke]]),0)),"Ikke funnet") / 100</f>
        <v>0</v>
      </c>
      <c r="AM18" s="60" cm="1">
        <f t="array" ref="AM18">Kartleggingsplan[[#This Row],[Totalkostnad]] * IFERROR(INDEX(Prosjekttyper_Kostnadsfordeling[29],MATCH(1,(Prosjekttyper_Kostnadsfordeling[Prosjekttype]=Kartleggingsplan[[#This Row],[Prosjekt-type]]) * (Prosjekttyper_Kostnadsfordeling[Fylke]=Kartleggingsplan[[#This Row],[Fylke]]),0)),"Ikke funnet") / 100</f>
        <v>0</v>
      </c>
      <c r="AN18" s="60" cm="1">
        <f t="array" ref="AN18">Kartleggingsplan[[#This Row],[Totalkostnad]] * IFERROR(INDEX(Prosjekttyper_Kostnadsfordeling[30],MATCH(1,(Prosjekttyper_Kostnadsfordeling[Prosjekttype]=Kartleggingsplan[[#This Row],[Prosjekt-type]]) * (Prosjekttyper_Kostnadsfordeling[Fylke]=Kartleggingsplan[[#This Row],[Fylke]]),0)),"Ikke funnet") / 100</f>
        <v>0</v>
      </c>
    </row>
    <row r="19" spans="2:40" x14ac:dyDescent="0.25">
      <c r="B19" t="s">
        <v>55</v>
      </c>
      <c r="C19" s="78" cm="1">
        <f t="array" ref="C19">_xlfn.XLOOKUP(1, (Kommuner[Fylke] = Valgt_Fylke) * (Kommuner[Kommune] = Kartleggingsplan[[#This Row],[Kommune]]), Kommuner[Regionnr], "")</f>
        <v>1</v>
      </c>
      <c r="D19" s="39" t="s">
        <v>547</v>
      </c>
      <c r="E19" s="39" t="s">
        <v>277</v>
      </c>
      <c r="F19" s="34" t="s">
        <v>540</v>
      </c>
      <c r="G19">
        <f>IFERROR(INDEX(Prosjektkalkyle[Oppstart år], MATCH(Kartleggingsplan[[#This Row],[Prosjektnavn]], Prosjektkalkyle[Prosjektnavn], 0)), "Ikke funnet")</f>
        <v>2024</v>
      </c>
      <c r="H19" s="56">
        <v>71</v>
      </c>
      <c r="I19" s="79" t="str">
        <f>IFERROR(INDEX(Prosjektkalkyle[Enhet], MATCH(Kartleggingsplan[[#This Row],[Prosjektnavn]], Prosjektkalkyle[Prosjektnavn], 0)), "Ikke funnet")</f>
        <v>km2</v>
      </c>
      <c r="J19" s="85">
        <f>IFERROR(INDEX(Prosjektkalkyle[ Kalkyle enhetskostnad inkl. mva], MATCH(Kartleggingsplan[[#This Row],[Prosjektnavn]], Prosjektkalkyle[Prosjektnavn], 0)), "Ikke funnet")*Kartleggingsplan[[#This Row],[Antall]]</f>
        <v>108346</v>
      </c>
      <c r="K19" s="35" cm="1">
        <f t="array" ref="K19">Kartleggingsplan[[#This Row],[Totalkostnad]] * IFERROR(INDEX(Prosjekttyper_Kostnadsfordeling[1],MATCH(1,(Prosjekttyper_Kostnadsfordeling[Prosjekttype]=Kartleggingsplan[[#This Row],[Prosjekt-type]]) * (Prosjekttyper_Kostnadsfordeling[Fylke]=Kartleggingsplan[[#This Row],[Fylke]]),0)),"Ikke funnet") / 100</f>
        <v>1549.3478</v>
      </c>
      <c r="L19" s="35" cm="1">
        <f t="array" ref="L19">Kartleggingsplan[[#This Row],[Totalkostnad]] * IFERROR(INDEX(Prosjekttyper_Kostnadsfordeling[2],MATCH(1,(Prosjekttyper_Kostnadsfordeling[Prosjekttype]=Kartleggingsplan[[#This Row],[Prosjekt-type]]) * (Prosjekttyper_Kostnadsfordeling[Fylke]=Kartleggingsplan[[#This Row],[Fylke]]),0)),"Ikke funnet") / 100</f>
        <v>3098.6956</v>
      </c>
      <c r="M19" s="35" cm="1">
        <f t="array" ref="M19">Kartleggingsplan[[#This Row],[Totalkostnad]] * IFERROR(INDEX(Prosjekttyper_Kostnadsfordeling[3],MATCH(1,(Prosjekttyper_Kostnadsfordeling[Prosjekttype]=Kartleggingsplan[[#This Row],[Prosjekt-type]]) * (Prosjekttyper_Kostnadsfordeling[Fylke]=Kartleggingsplan[[#This Row],[Fylke]]),0)),"Ikke funnet") / 100</f>
        <v>20639.913</v>
      </c>
      <c r="N19" s="35" cm="1">
        <f t="array" ref="N19">Kartleggingsplan[[#This Row],[Totalkostnad]] * IFERROR(INDEX(Prosjekttyper_Kostnadsfordeling[4],MATCH(1,(Prosjekttyper_Kostnadsfordeling[Prosjekttype]=Kartleggingsplan[[#This Row],[Prosjekt-type]]) * (Prosjekttyper_Kostnadsfordeling[Fylke]=Kartleggingsplan[[#This Row],[Fylke]]),0)),"Ikke funnet") / 100</f>
        <v>11354.660800000001</v>
      </c>
      <c r="O19" s="35" cm="1">
        <f t="array" ref="O19">Kartleggingsplan[[#This Row],[Totalkostnad]] * IFERROR(INDEX(Prosjekttyper_Kostnadsfordeling[5],MATCH(1,(Prosjekttyper_Kostnadsfordeling[Prosjekttype]=Kartleggingsplan[[#This Row],[Prosjekt-type]]) * (Prosjekttyper_Kostnadsfordeling[Fylke]=Kartleggingsplan[[#This Row],[Fylke]]),0)),"Ikke funnet") / 100</f>
        <v>3098.6956</v>
      </c>
      <c r="P19" s="35" cm="1">
        <f t="array" ref="P19">Kartleggingsplan[[#This Row],[Totalkostnad]] * IFERROR(INDEX(Prosjekttyper_Kostnadsfordeling[6],MATCH(1,(Prosjekttyper_Kostnadsfordeling[Prosjekttype]=Kartleggingsplan[[#This Row],[Prosjekt-type]]) * (Prosjekttyper_Kostnadsfordeling[Fylke]=Kartleggingsplan[[#This Row],[Fylke]]),0)),"Ikke funnet") / 100</f>
        <v>61930.573599999996</v>
      </c>
      <c r="Q19" s="35" cm="1">
        <f t="array" ref="Q19">Kartleggingsplan[[#This Row],[Totalkostnad]] * IFERROR(INDEX(Prosjekttyper_Kostnadsfordeling[7],MATCH(1,(Prosjekttyper_Kostnadsfordeling[Prosjekttype]=Kartleggingsplan[[#This Row],[Prosjekt-type]]) * (Prosjekttyper_Kostnadsfordeling[Fylke]=Kartleggingsplan[[#This Row],[Fylke]]),0)),"Ikke funnet") / 100</f>
        <v>2502.7926000000002</v>
      </c>
      <c r="R19" s="35" cm="1">
        <f t="array" ref="R19">Kartleggingsplan[[#This Row],[Totalkostnad]] * IFERROR(INDEX(Prosjekttyper_Kostnadsfordeling[8],MATCH(1,(Prosjekttyper_Kostnadsfordeling[Prosjekttype]=Kartleggingsplan[[#This Row],[Prosjekt-type]]) * (Prosjekttyper_Kostnadsfordeling[Fylke]=Kartleggingsplan[[#This Row],[Fylke]]),0)),"Ikke funnet") / 100</f>
        <v>0</v>
      </c>
      <c r="S19" s="35" cm="1">
        <f t="array" ref="S19">Kartleggingsplan[[#This Row],[Totalkostnad]] * IFERROR(INDEX(Prosjekttyper_Kostnadsfordeling[9],MATCH(1,(Prosjekttyper_Kostnadsfordeling[Prosjekttype]=Kartleggingsplan[[#This Row],[Prosjekt-type]]) * (Prosjekttyper_Kostnadsfordeling[Fylke]=Kartleggingsplan[[#This Row],[Fylke]]),0)),"Ikke funnet") / 100</f>
        <v>4171.3209999999999</v>
      </c>
      <c r="T19" s="35" cm="1">
        <f t="array" ref="T19">Kartleggingsplan[[#This Row],[Totalkostnad]] * IFERROR(INDEX(Prosjekttyper_Kostnadsfordeling[10],MATCH(1,(Prosjekttyper_Kostnadsfordeling[Prosjekttype]=Kartleggingsplan[[#This Row],[Prosjekt-type]]) * (Prosjekttyper_Kostnadsfordeling[Fylke]=Kartleggingsplan[[#This Row],[Fylke]]),0)),"Ikke funnet") / 100</f>
        <v>0</v>
      </c>
      <c r="U19" s="35" cm="1">
        <f t="array" ref="U19">Kartleggingsplan[[#This Row],[Totalkostnad]] * IFERROR(INDEX(Prosjekttyper_Kostnadsfordeling[11],MATCH(1,(Prosjekttyper_Kostnadsfordeling[Prosjekttype]=Kartleggingsplan[[#This Row],[Prosjekt-type]]) * (Prosjekttyper_Kostnadsfordeling[Fylke]=Kartleggingsplan[[#This Row],[Fylke]]),0)),"Ikke funnet") / 100</f>
        <v>4117.1480000000001</v>
      </c>
      <c r="V19" s="35" cm="1">
        <f t="array" ref="V19">Kartleggingsplan[[#This Row],[Totalkostnad]] * IFERROR(INDEX(Prosjekttyper_Kostnadsfordeling[12],MATCH(1,(Prosjekttyper_Kostnadsfordeling[Prosjekttype]=Kartleggingsplan[[#This Row],[Prosjekt-type]]) * (Prosjekttyper_Kostnadsfordeling[Fylke]=Kartleggingsplan[[#This Row],[Fylke]]),0)),"Ikke funnet") / 100</f>
        <v>0</v>
      </c>
      <c r="W19" s="35" cm="1">
        <f t="array" ref="W19">Kartleggingsplan[[#This Row],[Totalkostnad]] * IFERROR(INDEX(Prosjekttyper_Kostnadsfordeling[13],MATCH(1,(Prosjekttyper_Kostnadsfordeling[Prosjekttype]=Kartleggingsplan[[#This Row],[Prosjekt-type]]) * (Prosjekttyper_Kostnadsfordeling[Fylke]=Kartleggingsplan[[#This Row],[Fylke]]),0)),"Ikke funnet") / 100</f>
        <v>0</v>
      </c>
      <c r="X19" s="35" cm="1">
        <f t="array" ref="X19">Kartleggingsplan[[#This Row],[Totalkostnad]] * IFERROR(INDEX(Prosjekttyper_Kostnadsfordeling[14],MATCH(1,(Prosjekttyper_Kostnadsfordeling[Prosjekttype]=Kartleggingsplan[[#This Row],[Prosjekt-type]]) * (Prosjekttyper_Kostnadsfordeling[Fylke]=Kartleggingsplan[[#This Row],[Fylke]]),0)),"Ikke funnet") / 100</f>
        <v>0</v>
      </c>
      <c r="Y19" s="35" cm="1">
        <f t="array" ref="Y19">Kartleggingsplan[[#This Row],[Totalkostnad]] * IFERROR(INDEX(Prosjekttyper_Kostnadsfordeling[15],MATCH(1,(Prosjekttyper_Kostnadsfordeling[Prosjekttype]=Kartleggingsplan[[#This Row],[Prosjekt-type]]) * (Prosjekttyper_Kostnadsfordeling[Fylke]=Kartleggingsplan[[#This Row],[Fylke]]),0)),"Ikke funnet") / 100</f>
        <v>0</v>
      </c>
      <c r="Z19" s="35" cm="1">
        <f t="array" ref="Z19">Kartleggingsplan[[#This Row],[Totalkostnad]] * IFERROR(INDEX(Prosjekttyper_Kostnadsfordeling[16],MATCH(1,(Prosjekttyper_Kostnadsfordeling[Prosjekttype]=Kartleggingsplan[[#This Row],[Prosjekt-type]]) * (Prosjekttyper_Kostnadsfordeling[Fylke]=Kartleggingsplan[[#This Row],[Fylke]]),0)),"Ikke funnet") / 100</f>
        <v>0</v>
      </c>
      <c r="AA19" s="35" cm="1">
        <f t="array" ref="AA19">Kartleggingsplan[[#This Row],[Totalkostnad]] * IFERROR(INDEX(Prosjekttyper_Kostnadsfordeling[17],MATCH(1,(Prosjekttyper_Kostnadsfordeling[Prosjekttype]=Kartleggingsplan[[#This Row],[Prosjekt-type]]) * (Prosjekttyper_Kostnadsfordeling[Fylke]=Kartleggingsplan[[#This Row],[Fylke]]),0)),"Ikke funnet") / 100</f>
        <v>0</v>
      </c>
      <c r="AB19" s="35" cm="1">
        <f t="array" ref="AB19">Kartleggingsplan[[#This Row],[Totalkostnad]] * IFERROR(INDEX(Prosjekttyper_Kostnadsfordeling[18],MATCH(1,(Prosjekttyper_Kostnadsfordeling[Prosjekttype]=Kartleggingsplan[[#This Row],[Prosjekt-type]]) * (Prosjekttyper_Kostnadsfordeling[Fylke]=Kartleggingsplan[[#This Row],[Fylke]]),0)),"Ikke funnet") / 100</f>
        <v>0</v>
      </c>
      <c r="AC19" s="35" cm="1">
        <f t="array" ref="AC19">Kartleggingsplan[[#This Row],[Totalkostnad]] * IFERROR(INDEX(Prosjekttyper_Kostnadsfordeling[19],MATCH(1,(Prosjekttyper_Kostnadsfordeling[Prosjekttype]=Kartleggingsplan[[#This Row],[Prosjekt-type]]) * (Prosjekttyper_Kostnadsfordeling[Fylke]=Kartleggingsplan[[#This Row],[Fylke]]),0)),"Ikke funnet") / 100</f>
        <v>0</v>
      </c>
      <c r="AD19" s="35" cm="1">
        <f t="array" ref="AD19">Kartleggingsplan[[#This Row],[Totalkostnad]] * IFERROR(INDEX(Prosjekttyper_Kostnadsfordeling[20],MATCH(1,(Prosjekttyper_Kostnadsfordeling[Prosjekttype]=Kartleggingsplan[[#This Row],[Prosjekt-type]]) * (Prosjekttyper_Kostnadsfordeling[Fylke]=Kartleggingsplan[[#This Row],[Fylke]]),0)),"Ikke funnet") / 100</f>
        <v>0</v>
      </c>
      <c r="AE19" s="60" cm="1">
        <f t="array" ref="AE19">Kartleggingsplan[[#This Row],[Totalkostnad]] * IFERROR(INDEX(Prosjekttyper_Kostnadsfordeling[21],MATCH(1,(Prosjekttyper_Kostnadsfordeling[Prosjekttype]=Kartleggingsplan[[#This Row],[Prosjekt-type]]) * (Prosjekttyper_Kostnadsfordeling[Fylke]=Kartleggingsplan[[#This Row],[Fylke]]),0)),"Ikke funnet") / 100</f>
        <v>0</v>
      </c>
      <c r="AF19" s="60" cm="1">
        <f t="array" ref="AF19">Kartleggingsplan[[#This Row],[Totalkostnad]] * IFERROR(INDEX(Prosjekttyper_Kostnadsfordeling[22],MATCH(1,(Prosjekttyper_Kostnadsfordeling[Prosjekttype]=Kartleggingsplan[[#This Row],[Prosjekt-type]]) * (Prosjekttyper_Kostnadsfordeling[Fylke]=Kartleggingsplan[[#This Row],[Fylke]]),0)),"Ikke funnet") / 100</f>
        <v>0</v>
      </c>
      <c r="AG19" s="60" cm="1">
        <f t="array" ref="AG19">Kartleggingsplan[[#This Row],[Totalkostnad]] * IFERROR(INDEX(Prosjekttyper_Kostnadsfordeling[23],MATCH(1,(Prosjekttyper_Kostnadsfordeling[Prosjekttype]=Kartleggingsplan[[#This Row],[Prosjekt-type]]) * (Prosjekttyper_Kostnadsfordeling[Fylke]=Kartleggingsplan[[#This Row],[Fylke]]),0)),"Ikke funnet") / 100</f>
        <v>0</v>
      </c>
      <c r="AH19" s="60" cm="1">
        <f t="array" ref="AH19">Kartleggingsplan[[#This Row],[Totalkostnad]] * IFERROR(INDEX(Prosjekttyper_Kostnadsfordeling[24],MATCH(1,(Prosjekttyper_Kostnadsfordeling[Prosjekttype]=Kartleggingsplan[[#This Row],[Prosjekt-type]]) * (Prosjekttyper_Kostnadsfordeling[Fylke]=Kartleggingsplan[[#This Row],[Fylke]]),0)),"Ikke funnet") / 100</f>
        <v>0</v>
      </c>
      <c r="AI19" s="60" cm="1">
        <f t="array" ref="AI19">Kartleggingsplan[[#This Row],[Totalkostnad]] * IFERROR(INDEX(Prosjekttyper_Kostnadsfordeling[25],MATCH(1,(Prosjekttyper_Kostnadsfordeling[Prosjekttype]=Kartleggingsplan[[#This Row],[Prosjekt-type]]) * (Prosjekttyper_Kostnadsfordeling[Fylke]=Kartleggingsplan[[#This Row],[Fylke]]),0)),"Ikke funnet") / 100</f>
        <v>0</v>
      </c>
      <c r="AJ19" s="60" cm="1">
        <f t="array" ref="AJ19">Kartleggingsplan[[#This Row],[Totalkostnad]] * IFERROR(INDEX(Prosjekttyper_Kostnadsfordeling[26],MATCH(1,(Prosjekttyper_Kostnadsfordeling[Prosjekttype]=Kartleggingsplan[[#This Row],[Prosjekt-type]]) * (Prosjekttyper_Kostnadsfordeling[Fylke]=Kartleggingsplan[[#This Row],[Fylke]]),0)),"Ikke funnet") / 100</f>
        <v>0</v>
      </c>
      <c r="AK19" s="60" cm="1">
        <f t="array" ref="AK19">Kartleggingsplan[[#This Row],[Totalkostnad]] * IFERROR(INDEX(Prosjekttyper_Kostnadsfordeling[27],MATCH(1,(Prosjekttyper_Kostnadsfordeling[Prosjekttype]=Kartleggingsplan[[#This Row],[Prosjekt-type]]) * (Prosjekttyper_Kostnadsfordeling[Fylke]=Kartleggingsplan[[#This Row],[Fylke]]),0)),"Ikke funnet") / 100</f>
        <v>0</v>
      </c>
      <c r="AL19" s="60" cm="1">
        <f t="array" ref="AL19">Kartleggingsplan[[#This Row],[Totalkostnad]] * IFERROR(INDEX(Prosjekttyper_Kostnadsfordeling[28],MATCH(1,(Prosjekttyper_Kostnadsfordeling[Prosjekttype]=Kartleggingsplan[[#This Row],[Prosjekt-type]]) * (Prosjekttyper_Kostnadsfordeling[Fylke]=Kartleggingsplan[[#This Row],[Fylke]]),0)),"Ikke funnet") / 100</f>
        <v>0</v>
      </c>
      <c r="AM19" s="60" cm="1">
        <f t="array" ref="AM19">Kartleggingsplan[[#This Row],[Totalkostnad]] * IFERROR(INDEX(Prosjekttyper_Kostnadsfordeling[29],MATCH(1,(Prosjekttyper_Kostnadsfordeling[Prosjekttype]=Kartleggingsplan[[#This Row],[Prosjekt-type]]) * (Prosjekttyper_Kostnadsfordeling[Fylke]=Kartleggingsplan[[#This Row],[Fylke]]),0)),"Ikke funnet") / 100</f>
        <v>0</v>
      </c>
      <c r="AN19" s="60" cm="1">
        <f t="array" ref="AN19">Kartleggingsplan[[#This Row],[Totalkostnad]] * IFERROR(INDEX(Prosjekttyper_Kostnadsfordeling[30],MATCH(1,(Prosjekttyper_Kostnadsfordeling[Prosjekttype]=Kartleggingsplan[[#This Row],[Prosjekt-type]]) * (Prosjekttyper_Kostnadsfordeling[Fylke]=Kartleggingsplan[[#This Row],[Fylke]]),0)),"Ikke funnet") / 100</f>
        <v>0</v>
      </c>
    </row>
    <row r="20" spans="2:40" x14ac:dyDescent="0.25">
      <c r="B20" t="s">
        <v>55</v>
      </c>
      <c r="C20" s="78" cm="1">
        <f t="array" ref="C20">_xlfn.XLOOKUP(1, (Kommuner[Fylke] = Valgt_Fylke) * (Kommuner[Kommune] = Kartleggingsplan[[#This Row],[Kommune]]), Kommuner[Regionnr], "")</f>
        <v>1</v>
      </c>
      <c r="D20" s="39" t="s">
        <v>547</v>
      </c>
      <c r="E20" s="39" t="s">
        <v>278</v>
      </c>
      <c r="F20" s="34" t="s">
        <v>540</v>
      </c>
      <c r="G20">
        <f>IFERROR(INDEX(Prosjektkalkyle[Oppstart år], MATCH(Kartleggingsplan[[#This Row],[Prosjektnavn]], Prosjektkalkyle[Prosjektnavn], 0)), "Ikke funnet")</f>
        <v>2024</v>
      </c>
      <c r="H20" s="56">
        <v>435.5</v>
      </c>
      <c r="I20" s="79" t="str">
        <f>IFERROR(INDEX(Prosjektkalkyle[Enhet], MATCH(Kartleggingsplan[[#This Row],[Prosjektnavn]], Prosjektkalkyle[Prosjektnavn], 0)), "Ikke funnet")</f>
        <v>km2</v>
      </c>
      <c r="J20" s="85">
        <f>IFERROR(INDEX(Prosjektkalkyle[ Kalkyle enhetskostnad inkl. mva], MATCH(Kartleggingsplan[[#This Row],[Prosjektnavn]], Prosjektkalkyle[Prosjektnavn], 0)), "Ikke funnet")*Kartleggingsplan[[#This Row],[Antall]]</f>
        <v>664573</v>
      </c>
      <c r="K20" s="35" cm="1">
        <f t="array" ref="K20">Kartleggingsplan[[#This Row],[Totalkostnad]] * IFERROR(INDEX(Prosjekttyper_Kostnadsfordeling[1],MATCH(1,(Prosjekttyper_Kostnadsfordeling[Prosjekttype]=Kartleggingsplan[[#This Row],[Prosjekt-type]]) * (Prosjekttyper_Kostnadsfordeling[Fylke]=Kartleggingsplan[[#This Row],[Fylke]]),0)),"Ikke funnet") / 100</f>
        <v>9503.3939000000009</v>
      </c>
      <c r="L20" s="35" cm="1">
        <f t="array" ref="L20">Kartleggingsplan[[#This Row],[Totalkostnad]] * IFERROR(INDEX(Prosjekttyper_Kostnadsfordeling[2],MATCH(1,(Prosjekttyper_Kostnadsfordeling[Prosjekttype]=Kartleggingsplan[[#This Row],[Prosjekt-type]]) * (Prosjekttyper_Kostnadsfordeling[Fylke]=Kartleggingsplan[[#This Row],[Fylke]]),0)),"Ikke funnet") / 100</f>
        <v>19006.787800000002</v>
      </c>
      <c r="M20" s="35" cm="1">
        <f t="array" ref="M20">Kartleggingsplan[[#This Row],[Totalkostnad]] * IFERROR(INDEX(Prosjekttyper_Kostnadsfordeling[3],MATCH(1,(Prosjekttyper_Kostnadsfordeling[Prosjekttype]=Kartleggingsplan[[#This Row],[Prosjekt-type]]) * (Prosjekttyper_Kostnadsfordeling[Fylke]=Kartleggingsplan[[#This Row],[Fylke]]),0)),"Ikke funnet") / 100</f>
        <v>126601.1565</v>
      </c>
      <c r="N20" s="35" cm="1">
        <f t="array" ref="N20">Kartleggingsplan[[#This Row],[Totalkostnad]] * IFERROR(INDEX(Prosjekttyper_Kostnadsfordeling[4],MATCH(1,(Prosjekttyper_Kostnadsfordeling[Prosjekttype]=Kartleggingsplan[[#This Row],[Prosjekt-type]]) * (Prosjekttyper_Kostnadsfordeling[Fylke]=Kartleggingsplan[[#This Row],[Fylke]]),0)),"Ikke funnet") / 100</f>
        <v>69647.250400000004</v>
      </c>
      <c r="O20" s="35" cm="1">
        <f t="array" ref="O20">Kartleggingsplan[[#This Row],[Totalkostnad]] * IFERROR(INDEX(Prosjekttyper_Kostnadsfordeling[5],MATCH(1,(Prosjekttyper_Kostnadsfordeling[Prosjekttype]=Kartleggingsplan[[#This Row],[Prosjekt-type]]) * (Prosjekttyper_Kostnadsfordeling[Fylke]=Kartleggingsplan[[#This Row],[Fylke]]),0)),"Ikke funnet") / 100</f>
        <v>19006.787800000002</v>
      </c>
      <c r="P20" s="35" cm="1">
        <f t="array" ref="P20">Kartleggingsplan[[#This Row],[Totalkostnad]] * IFERROR(INDEX(Prosjekttyper_Kostnadsfordeling[6],MATCH(1,(Prosjekttyper_Kostnadsfordeling[Prosjekttype]=Kartleggingsplan[[#This Row],[Prosjekt-type]]) * (Prosjekttyper_Kostnadsfordeling[Fylke]=Kartleggingsplan[[#This Row],[Fylke]]),0)),"Ikke funnet") / 100</f>
        <v>379869.92680000002</v>
      </c>
      <c r="Q20" s="35" cm="1">
        <f t="array" ref="Q20">Kartleggingsplan[[#This Row],[Totalkostnad]] * IFERROR(INDEX(Prosjekttyper_Kostnadsfordeling[7],MATCH(1,(Prosjekttyper_Kostnadsfordeling[Prosjekttype]=Kartleggingsplan[[#This Row],[Prosjekt-type]]) * (Prosjekttyper_Kostnadsfordeling[Fylke]=Kartleggingsplan[[#This Row],[Fylke]]),0)),"Ikke funnet") / 100</f>
        <v>15351.636300000002</v>
      </c>
      <c r="R20" s="35" cm="1">
        <f t="array" ref="R20">Kartleggingsplan[[#This Row],[Totalkostnad]] * IFERROR(INDEX(Prosjekttyper_Kostnadsfordeling[8],MATCH(1,(Prosjekttyper_Kostnadsfordeling[Prosjekttype]=Kartleggingsplan[[#This Row],[Prosjekt-type]]) * (Prosjekttyper_Kostnadsfordeling[Fylke]=Kartleggingsplan[[#This Row],[Fylke]]),0)),"Ikke funnet") / 100</f>
        <v>0</v>
      </c>
      <c r="S20" s="35" cm="1">
        <f t="array" ref="S20">Kartleggingsplan[[#This Row],[Totalkostnad]] * IFERROR(INDEX(Prosjekttyper_Kostnadsfordeling[9],MATCH(1,(Prosjekttyper_Kostnadsfordeling[Prosjekttype]=Kartleggingsplan[[#This Row],[Prosjekt-type]]) * (Prosjekttyper_Kostnadsfordeling[Fylke]=Kartleggingsplan[[#This Row],[Fylke]]),0)),"Ikke funnet") / 100</f>
        <v>25586.060500000003</v>
      </c>
      <c r="T20" s="35" cm="1">
        <f t="array" ref="T20">Kartleggingsplan[[#This Row],[Totalkostnad]] * IFERROR(INDEX(Prosjekttyper_Kostnadsfordeling[10],MATCH(1,(Prosjekttyper_Kostnadsfordeling[Prosjekttype]=Kartleggingsplan[[#This Row],[Prosjekt-type]]) * (Prosjekttyper_Kostnadsfordeling[Fylke]=Kartleggingsplan[[#This Row],[Fylke]]),0)),"Ikke funnet") / 100</f>
        <v>0</v>
      </c>
      <c r="U20" s="35" cm="1">
        <f t="array" ref="U20">Kartleggingsplan[[#This Row],[Totalkostnad]] * IFERROR(INDEX(Prosjekttyper_Kostnadsfordeling[11],MATCH(1,(Prosjekttyper_Kostnadsfordeling[Prosjekttype]=Kartleggingsplan[[#This Row],[Prosjekt-type]]) * (Prosjekttyper_Kostnadsfordeling[Fylke]=Kartleggingsplan[[#This Row],[Fylke]]),0)),"Ikke funnet") / 100</f>
        <v>25253.773999999998</v>
      </c>
      <c r="V20" s="35" cm="1">
        <f t="array" ref="V20">Kartleggingsplan[[#This Row],[Totalkostnad]] * IFERROR(INDEX(Prosjekttyper_Kostnadsfordeling[12],MATCH(1,(Prosjekttyper_Kostnadsfordeling[Prosjekttype]=Kartleggingsplan[[#This Row],[Prosjekt-type]]) * (Prosjekttyper_Kostnadsfordeling[Fylke]=Kartleggingsplan[[#This Row],[Fylke]]),0)),"Ikke funnet") / 100</f>
        <v>0</v>
      </c>
      <c r="W20" s="35" cm="1">
        <f t="array" ref="W20">Kartleggingsplan[[#This Row],[Totalkostnad]] * IFERROR(INDEX(Prosjekttyper_Kostnadsfordeling[13],MATCH(1,(Prosjekttyper_Kostnadsfordeling[Prosjekttype]=Kartleggingsplan[[#This Row],[Prosjekt-type]]) * (Prosjekttyper_Kostnadsfordeling[Fylke]=Kartleggingsplan[[#This Row],[Fylke]]),0)),"Ikke funnet") / 100</f>
        <v>0</v>
      </c>
      <c r="X20" s="35" cm="1">
        <f t="array" ref="X20">Kartleggingsplan[[#This Row],[Totalkostnad]] * IFERROR(INDEX(Prosjekttyper_Kostnadsfordeling[14],MATCH(1,(Prosjekttyper_Kostnadsfordeling[Prosjekttype]=Kartleggingsplan[[#This Row],[Prosjekt-type]]) * (Prosjekttyper_Kostnadsfordeling[Fylke]=Kartleggingsplan[[#This Row],[Fylke]]),0)),"Ikke funnet") / 100</f>
        <v>0</v>
      </c>
      <c r="Y20" s="35" cm="1">
        <f t="array" ref="Y20">Kartleggingsplan[[#This Row],[Totalkostnad]] * IFERROR(INDEX(Prosjekttyper_Kostnadsfordeling[15],MATCH(1,(Prosjekttyper_Kostnadsfordeling[Prosjekttype]=Kartleggingsplan[[#This Row],[Prosjekt-type]]) * (Prosjekttyper_Kostnadsfordeling[Fylke]=Kartleggingsplan[[#This Row],[Fylke]]),0)),"Ikke funnet") / 100</f>
        <v>0</v>
      </c>
      <c r="Z20" s="35" cm="1">
        <f t="array" ref="Z20">Kartleggingsplan[[#This Row],[Totalkostnad]] * IFERROR(INDEX(Prosjekttyper_Kostnadsfordeling[16],MATCH(1,(Prosjekttyper_Kostnadsfordeling[Prosjekttype]=Kartleggingsplan[[#This Row],[Prosjekt-type]]) * (Prosjekttyper_Kostnadsfordeling[Fylke]=Kartleggingsplan[[#This Row],[Fylke]]),0)),"Ikke funnet") / 100</f>
        <v>0</v>
      </c>
      <c r="AA20" s="35" cm="1">
        <f t="array" ref="AA20">Kartleggingsplan[[#This Row],[Totalkostnad]] * IFERROR(INDEX(Prosjekttyper_Kostnadsfordeling[17],MATCH(1,(Prosjekttyper_Kostnadsfordeling[Prosjekttype]=Kartleggingsplan[[#This Row],[Prosjekt-type]]) * (Prosjekttyper_Kostnadsfordeling[Fylke]=Kartleggingsplan[[#This Row],[Fylke]]),0)),"Ikke funnet") / 100</f>
        <v>0</v>
      </c>
      <c r="AB20" s="35" cm="1">
        <f t="array" ref="AB20">Kartleggingsplan[[#This Row],[Totalkostnad]] * IFERROR(INDEX(Prosjekttyper_Kostnadsfordeling[18],MATCH(1,(Prosjekttyper_Kostnadsfordeling[Prosjekttype]=Kartleggingsplan[[#This Row],[Prosjekt-type]]) * (Prosjekttyper_Kostnadsfordeling[Fylke]=Kartleggingsplan[[#This Row],[Fylke]]),0)),"Ikke funnet") / 100</f>
        <v>0</v>
      </c>
      <c r="AC20" s="35" cm="1">
        <f t="array" ref="AC20">Kartleggingsplan[[#This Row],[Totalkostnad]] * IFERROR(INDEX(Prosjekttyper_Kostnadsfordeling[19],MATCH(1,(Prosjekttyper_Kostnadsfordeling[Prosjekttype]=Kartleggingsplan[[#This Row],[Prosjekt-type]]) * (Prosjekttyper_Kostnadsfordeling[Fylke]=Kartleggingsplan[[#This Row],[Fylke]]),0)),"Ikke funnet") / 100</f>
        <v>0</v>
      </c>
      <c r="AD20" s="35" cm="1">
        <f t="array" ref="AD20">Kartleggingsplan[[#This Row],[Totalkostnad]] * IFERROR(INDEX(Prosjekttyper_Kostnadsfordeling[20],MATCH(1,(Prosjekttyper_Kostnadsfordeling[Prosjekttype]=Kartleggingsplan[[#This Row],[Prosjekt-type]]) * (Prosjekttyper_Kostnadsfordeling[Fylke]=Kartleggingsplan[[#This Row],[Fylke]]),0)),"Ikke funnet") / 100</f>
        <v>0</v>
      </c>
      <c r="AE20" s="60" cm="1">
        <f t="array" ref="AE20">Kartleggingsplan[[#This Row],[Totalkostnad]] * IFERROR(INDEX(Prosjekttyper_Kostnadsfordeling[21],MATCH(1,(Prosjekttyper_Kostnadsfordeling[Prosjekttype]=Kartleggingsplan[[#This Row],[Prosjekt-type]]) * (Prosjekttyper_Kostnadsfordeling[Fylke]=Kartleggingsplan[[#This Row],[Fylke]]),0)),"Ikke funnet") / 100</f>
        <v>0</v>
      </c>
      <c r="AF20" s="60" cm="1">
        <f t="array" ref="AF20">Kartleggingsplan[[#This Row],[Totalkostnad]] * IFERROR(INDEX(Prosjekttyper_Kostnadsfordeling[22],MATCH(1,(Prosjekttyper_Kostnadsfordeling[Prosjekttype]=Kartleggingsplan[[#This Row],[Prosjekt-type]]) * (Prosjekttyper_Kostnadsfordeling[Fylke]=Kartleggingsplan[[#This Row],[Fylke]]),0)),"Ikke funnet") / 100</f>
        <v>0</v>
      </c>
      <c r="AG20" s="60" cm="1">
        <f t="array" ref="AG20">Kartleggingsplan[[#This Row],[Totalkostnad]] * IFERROR(INDEX(Prosjekttyper_Kostnadsfordeling[23],MATCH(1,(Prosjekttyper_Kostnadsfordeling[Prosjekttype]=Kartleggingsplan[[#This Row],[Prosjekt-type]]) * (Prosjekttyper_Kostnadsfordeling[Fylke]=Kartleggingsplan[[#This Row],[Fylke]]),0)),"Ikke funnet") / 100</f>
        <v>0</v>
      </c>
      <c r="AH20" s="60" cm="1">
        <f t="array" ref="AH20">Kartleggingsplan[[#This Row],[Totalkostnad]] * IFERROR(INDEX(Prosjekttyper_Kostnadsfordeling[24],MATCH(1,(Prosjekttyper_Kostnadsfordeling[Prosjekttype]=Kartleggingsplan[[#This Row],[Prosjekt-type]]) * (Prosjekttyper_Kostnadsfordeling[Fylke]=Kartleggingsplan[[#This Row],[Fylke]]),0)),"Ikke funnet") / 100</f>
        <v>0</v>
      </c>
      <c r="AI20" s="60" cm="1">
        <f t="array" ref="AI20">Kartleggingsplan[[#This Row],[Totalkostnad]] * IFERROR(INDEX(Prosjekttyper_Kostnadsfordeling[25],MATCH(1,(Prosjekttyper_Kostnadsfordeling[Prosjekttype]=Kartleggingsplan[[#This Row],[Prosjekt-type]]) * (Prosjekttyper_Kostnadsfordeling[Fylke]=Kartleggingsplan[[#This Row],[Fylke]]),0)),"Ikke funnet") / 100</f>
        <v>0</v>
      </c>
      <c r="AJ20" s="60" cm="1">
        <f t="array" ref="AJ20">Kartleggingsplan[[#This Row],[Totalkostnad]] * IFERROR(INDEX(Prosjekttyper_Kostnadsfordeling[26],MATCH(1,(Prosjekttyper_Kostnadsfordeling[Prosjekttype]=Kartleggingsplan[[#This Row],[Prosjekt-type]]) * (Prosjekttyper_Kostnadsfordeling[Fylke]=Kartleggingsplan[[#This Row],[Fylke]]),0)),"Ikke funnet") / 100</f>
        <v>0</v>
      </c>
      <c r="AK20" s="60" cm="1">
        <f t="array" ref="AK20">Kartleggingsplan[[#This Row],[Totalkostnad]] * IFERROR(INDEX(Prosjekttyper_Kostnadsfordeling[27],MATCH(1,(Prosjekttyper_Kostnadsfordeling[Prosjekttype]=Kartleggingsplan[[#This Row],[Prosjekt-type]]) * (Prosjekttyper_Kostnadsfordeling[Fylke]=Kartleggingsplan[[#This Row],[Fylke]]),0)),"Ikke funnet") / 100</f>
        <v>0</v>
      </c>
      <c r="AL20" s="60" cm="1">
        <f t="array" ref="AL20">Kartleggingsplan[[#This Row],[Totalkostnad]] * IFERROR(INDEX(Prosjekttyper_Kostnadsfordeling[28],MATCH(1,(Prosjekttyper_Kostnadsfordeling[Prosjekttype]=Kartleggingsplan[[#This Row],[Prosjekt-type]]) * (Prosjekttyper_Kostnadsfordeling[Fylke]=Kartleggingsplan[[#This Row],[Fylke]]),0)),"Ikke funnet") / 100</f>
        <v>0</v>
      </c>
      <c r="AM20" s="60" cm="1">
        <f t="array" ref="AM20">Kartleggingsplan[[#This Row],[Totalkostnad]] * IFERROR(INDEX(Prosjekttyper_Kostnadsfordeling[29],MATCH(1,(Prosjekttyper_Kostnadsfordeling[Prosjekttype]=Kartleggingsplan[[#This Row],[Prosjekt-type]]) * (Prosjekttyper_Kostnadsfordeling[Fylke]=Kartleggingsplan[[#This Row],[Fylke]]),0)),"Ikke funnet") / 100</f>
        <v>0</v>
      </c>
      <c r="AN20" s="60" cm="1">
        <f t="array" ref="AN20">Kartleggingsplan[[#This Row],[Totalkostnad]] * IFERROR(INDEX(Prosjekttyper_Kostnadsfordeling[30],MATCH(1,(Prosjekttyper_Kostnadsfordeling[Prosjekttype]=Kartleggingsplan[[#This Row],[Prosjekt-type]]) * (Prosjekttyper_Kostnadsfordeling[Fylke]=Kartleggingsplan[[#This Row],[Fylke]]),0)),"Ikke funnet") / 100</f>
        <v>0</v>
      </c>
    </row>
    <row r="21" spans="2:40" x14ac:dyDescent="0.25">
      <c r="B21" t="s">
        <v>55</v>
      </c>
      <c r="C21" s="78" cm="1">
        <f t="array" ref="C21">_xlfn.XLOOKUP(1, (Kommuner[Fylke] = Valgt_Fylke) * (Kommuner[Kommune] = Kartleggingsplan[[#This Row],[Kommune]]), Kommuner[Regionnr], "")</f>
        <v>1</v>
      </c>
      <c r="D21" s="39" t="s">
        <v>547</v>
      </c>
      <c r="E21" s="39" t="s">
        <v>280</v>
      </c>
      <c r="F21" s="34" t="s">
        <v>540</v>
      </c>
      <c r="G21">
        <f>IFERROR(INDEX(Prosjektkalkyle[Oppstart år], MATCH(Kartleggingsplan[[#This Row],[Prosjektnavn]], Prosjektkalkyle[Prosjektnavn], 0)), "Ikke funnet")</f>
        <v>2024</v>
      </c>
      <c r="H21" s="56">
        <v>422.5</v>
      </c>
      <c r="I21" s="79" t="str">
        <f>IFERROR(INDEX(Prosjektkalkyle[Enhet], MATCH(Kartleggingsplan[[#This Row],[Prosjektnavn]], Prosjektkalkyle[Prosjektnavn], 0)), "Ikke funnet")</f>
        <v>km2</v>
      </c>
      <c r="J21" s="85">
        <f>IFERROR(INDEX(Prosjektkalkyle[ Kalkyle enhetskostnad inkl. mva], MATCH(Kartleggingsplan[[#This Row],[Prosjektnavn]], Prosjektkalkyle[Prosjektnavn], 0)), "Ikke funnet")*Kartleggingsplan[[#This Row],[Antall]]</f>
        <v>644735</v>
      </c>
      <c r="K21" s="35" cm="1">
        <f t="array" ref="K21">Kartleggingsplan[[#This Row],[Totalkostnad]] * IFERROR(INDEX(Prosjekttyper_Kostnadsfordeling[1],MATCH(1,(Prosjekttyper_Kostnadsfordeling[Prosjekttype]=Kartleggingsplan[[#This Row],[Prosjekt-type]]) * (Prosjekttyper_Kostnadsfordeling[Fylke]=Kartleggingsplan[[#This Row],[Fylke]]),0)),"Ikke funnet") / 100</f>
        <v>9219.7104999999992</v>
      </c>
      <c r="L21" s="35" cm="1">
        <f t="array" ref="L21">Kartleggingsplan[[#This Row],[Totalkostnad]] * IFERROR(INDEX(Prosjekttyper_Kostnadsfordeling[2],MATCH(1,(Prosjekttyper_Kostnadsfordeling[Prosjekttype]=Kartleggingsplan[[#This Row],[Prosjekt-type]]) * (Prosjekttyper_Kostnadsfordeling[Fylke]=Kartleggingsplan[[#This Row],[Fylke]]),0)),"Ikke funnet") / 100</f>
        <v>18439.420999999998</v>
      </c>
      <c r="M21" s="35" cm="1">
        <f t="array" ref="M21">Kartleggingsplan[[#This Row],[Totalkostnad]] * IFERROR(INDEX(Prosjekttyper_Kostnadsfordeling[3],MATCH(1,(Prosjekttyper_Kostnadsfordeling[Prosjekttype]=Kartleggingsplan[[#This Row],[Prosjekt-type]]) * (Prosjekttyper_Kostnadsfordeling[Fylke]=Kartleggingsplan[[#This Row],[Fylke]]),0)),"Ikke funnet") / 100</f>
        <v>122822.0175</v>
      </c>
      <c r="N21" s="35" cm="1">
        <f t="array" ref="N21">Kartleggingsplan[[#This Row],[Totalkostnad]] * IFERROR(INDEX(Prosjekttyper_Kostnadsfordeling[4],MATCH(1,(Prosjekttyper_Kostnadsfordeling[Prosjekttype]=Kartleggingsplan[[#This Row],[Prosjekt-type]]) * (Prosjekttyper_Kostnadsfordeling[Fylke]=Kartleggingsplan[[#This Row],[Fylke]]),0)),"Ikke funnet") / 100</f>
        <v>67568.228000000003</v>
      </c>
      <c r="O21" s="35" cm="1">
        <f t="array" ref="O21">Kartleggingsplan[[#This Row],[Totalkostnad]] * IFERROR(INDEX(Prosjekttyper_Kostnadsfordeling[5],MATCH(1,(Prosjekttyper_Kostnadsfordeling[Prosjekttype]=Kartleggingsplan[[#This Row],[Prosjekt-type]]) * (Prosjekttyper_Kostnadsfordeling[Fylke]=Kartleggingsplan[[#This Row],[Fylke]]),0)),"Ikke funnet") / 100</f>
        <v>18439.420999999998</v>
      </c>
      <c r="P21" s="35" cm="1">
        <f t="array" ref="P21">Kartleggingsplan[[#This Row],[Totalkostnad]] * IFERROR(INDEX(Prosjekttyper_Kostnadsfordeling[6],MATCH(1,(Prosjekttyper_Kostnadsfordeling[Prosjekttype]=Kartleggingsplan[[#This Row],[Prosjekt-type]]) * (Prosjekttyper_Kostnadsfordeling[Fylke]=Kartleggingsplan[[#This Row],[Fylke]]),0)),"Ikke funnet") / 100</f>
        <v>368530.52600000001</v>
      </c>
      <c r="Q21" s="35" cm="1">
        <f t="array" ref="Q21">Kartleggingsplan[[#This Row],[Totalkostnad]] * IFERROR(INDEX(Prosjekttyper_Kostnadsfordeling[7],MATCH(1,(Prosjekttyper_Kostnadsfordeling[Prosjekttype]=Kartleggingsplan[[#This Row],[Prosjekt-type]]) * (Prosjekttyper_Kostnadsfordeling[Fylke]=Kartleggingsplan[[#This Row],[Fylke]]),0)),"Ikke funnet") / 100</f>
        <v>14893.378500000001</v>
      </c>
      <c r="R21" s="35" cm="1">
        <f t="array" ref="R21">Kartleggingsplan[[#This Row],[Totalkostnad]] * IFERROR(INDEX(Prosjekttyper_Kostnadsfordeling[8],MATCH(1,(Prosjekttyper_Kostnadsfordeling[Prosjekttype]=Kartleggingsplan[[#This Row],[Prosjekt-type]]) * (Prosjekttyper_Kostnadsfordeling[Fylke]=Kartleggingsplan[[#This Row],[Fylke]]),0)),"Ikke funnet") / 100</f>
        <v>0</v>
      </c>
      <c r="S21" s="35" cm="1">
        <f t="array" ref="S21">Kartleggingsplan[[#This Row],[Totalkostnad]] * IFERROR(INDEX(Prosjekttyper_Kostnadsfordeling[9],MATCH(1,(Prosjekttyper_Kostnadsfordeling[Prosjekttype]=Kartleggingsplan[[#This Row],[Prosjekt-type]]) * (Prosjekttyper_Kostnadsfordeling[Fylke]=Kartleggingsplan[[#This Row],[Fylke]]),0)),"Ikke funnet") / 100</f>
        <v>24822.297500000001</v>
      </c>
      <c r="T21" s="35" cm="1">
        <f t="array" ref="T21">Kartleggingsplan[[#This Row],[Totalkostnad]] * IFERROR(INDEX(Prosjekttyper_Kostnadsfordeling[10],MATCH(1,(Prosjekttyper_Kostnadsfordeling[Prosjekttype]=Kartleggingsplan[[#This Row],[Prosjekt-type]]) * (Prosjekttyper_Kostnadsfordeling[Fylke]=Kartleggingsplan[[#This Row],[Fylke]]),0)),"Ikke funnet") / 100</f>
        <v>0</v>
      </c>
      <c r="U21" s="35" cm="1">
        <f t="array" ref="U21">Kartleggingsplan[[#This Row],[Totalkostnad]] * IFERROR(INDEX(Prosjekttyper_Kostnadsfordeling[11],MATCH(1,(Prosjekttyper_Kostnadsfordeling[Prosjekttype]=Kartleggingsplan[[#This Row],[Prosjekt-type]]) * (Prosjekttyper_Kostnadsfordeling[Fylke]=Kartleggingsplan[[#This Row],[Fylke]]),0)),"Ikke funnet") / 100</f>
        <v>24499.93</v>
      </c>
      <c r="V21" s="35" cm="1">
        <f t="array" ref="V21">Kartleggingsplan[[#This Row],[Totalkostnad]] * IFERROR(INDEX(Prosjekttyper_Kostnadsfordeling[12],MATCH(1,(Prosjekttyper_Kostnadsfordeling[Prosjekttype]=Kartleggingsplan[[#This Row],[Prosjekt-type]]) * (Prosjekttyper_Kostnadsfordeling[Fylke]=Kartleggingsplan[[#This Row],[Fylke]]),0)),"Ikke funnet") / 100</f>
        <v>0</v>
      </c>
      <c r="W21" s="35" cm="1">
        <f t="array" ref="W21">Kartleggingsplan[[#This Row],[Totalkostnad]] * IFERROR(INDEX(Prosjekttyper_Kostnadsfordeling[13],MATCH(1,(Prosjekttyper_Kostnadsfordeling[Prosjekttype]=Kartleggingsplan[[#This Row],[Prosjekt-type]]) * (Prosjekttyper_Kostnadsfordeling[Fylke]=Kartleggingsplan[[#This Row],[Fylke]]),0)),"Ikke funnet") / 100</f>
        <v>0</v>
      </c>
      <c r="X21" s="35" cm="1">
        <f t="array" ref="X21">Kartleggingsplan[[#This Row],[Totalkostnad]] * IFERROR(INDEX(Prosjekttyper_Kostnadsfordeling[14],MATCH(1,(Prosjekttyper_Kostnadsfordeling[Prosjekttype]=Kartleggingsplan[[#This Row],[Prosjekt-type]]) * (Prosjekttyper_Kostnadsfordeling[Fylke]=Kartleggingsplan[[#This Row],[Fylke]]),0)),"Ikke funnet") / 100</f>
        <v>0</v>
      </c>
      <c r="Y21" s="35" cm="1">
        <f t="array" ref="Y21">Kartleggingsplan[[#This Row],[Totalkostnad]] * IFERROR(INDEX(Prosjekttyper_Kostnadsfordeling[15],MATCH(1,(Prosjekttyper_Kostnadsfordeling[Prosjekttype]=Kartleggingsplan[[#This Row],[Prosjekt-type]]) * (Prosjekttyper_Kostnadsfordeling[Fylke]=Kartleggingsplan[[#This Row],[Fylke]]),0)),"Ikke funnet") / 100</f>
        <v>0</v>
      </c>
      <c r="Z21" s="35" cm="1">
        <f t="array" ref="Z21">Kartleggingsplan[[#This Row],[Totalkostnad]] * IFERROR(INDEX(Prosjekttyper_Kostnadsfordeling[16],MATCH(1,(Prosjekttyper_Kostnadsfordeling[Prosjekttype]=Kartleggingsplan[[#This Row],[Prosjekt-type]]) * (Prosjekttyper_Kostnadsfordeling[Fylke]=Kartleggingsplan[[#This Row],[Fylke]]),0)),"Ikke funnet") / 100</f>
        <v>0</v>
      </c>
      <c r="AA21" s="35" cm="1">
        <f t="array" ref="AA21">Kartleggingsplan[[#This Row],[Totalkostnad]] * IFERROR(INDEX(Prosjekttyper_Kostnadsfordeling[17],MATCH(1,(Prosjekttyper_Kostnadsfordeling[Prosjekttype]=Kartleggingsplan[[#This Row],[Prosjekt-type]]) * (Prosjekttyper_Kostnadsfordeling[Fylke]=Kartleggingsplan[[#This Row],[Fylke]]),0)),"Ikke funnet") / 100</f>
        <v>0</v>
      </c>
      <c r="AB21" s="35" cm="1">
        <f t="array" ref="AB21">Kartleggingsplan[[#This Row],[Totalkostnad]] * IFERROR(INDEX(Prosjekttyper_Kostnadsfordeling[18],MATCH(1,(Prosjekttyper_Kostnadsfordeling[Prosjekttype]=Kartleggingsplan[[#This Row],[Prosjekt-type]]) * (Prosjekttyper_Kostnadsfordeling[Fylke]=Kartleggingsplan[[#This Row],[Fylke]]),0)),"Ikke funnet") / 100</f>
        <v>0</v>
      </c>
      <c r="AC21" s="35" cm="1">
        <f t="array" ref="AC21">Kartleggingsplan[[#This Row],[Totalkostnad]] * IFERROR(INDEX(Prosjekttyper_Kostnadsfordeling[19],MATCH(1,(Prosjekttyper_Kostnadsfordeling[Prosjekttype]=Kartleggingsplan[[#This Row],[Prosjekt-type]]) * (Prosjekttyper_Kostnadsfordeling[Fylke]=Kartleggingsplan[[#This Row],[Fylke]]),0)),"Ikke funnet") / 100</f>
        <v>0</v>
      </c>
      <c r="AD21" s="35" cm="1">
        <f t="array" ref="AD21">Kartleggingsplan[[#This Row],[Totalkostnad]] * IFERROR(INDEX(Prosjekttyper_Kostnadsfordeling[20],MATCH(1,(Prosjekttyper_Kostnadsfordeling[Prosjekttype]=Kartleggingsplan[[#This Row],[Prosjekt-type]]) * (Prosjekttyper_Kostnadsfordeling[Fylke]=Kartleggingsplan[[#This Row],[Fylke]]),0)),"Ikke funnet") / 100</f>
        <v>0</v>
      </c>
      <c r="AE21" s="60" cm="1">
        <f t="array" ref="AE21">Kartleggingsplan[[#This Row],[Totalkostnad]] * IFERROR(INDEX(Prosjekttyper_Kostnadsfordeling[21],MATCH(1,(Prosjekttyper_Kostnadsfordeling[Prosjekttype]=Kartleggingsplan[[#This Row],[Prosjekt-type]]) * (Prosjekttyper_Kostnadsfordeling[Fylke]=Kartleggingsplan[[#This Row],[Fylke]]),0)),"Ikke funnet") / 100</f>
        <v>0</v>
      </c>
      <c r="AF21" s="60" cm="1">
        <f t="array" ref="AF21">Kartleggingsplan[[#This Row],[Totalkostnad]] * IFERROR(INDEX(Prosjekttyper_Kostnadsfordeling[22],MATCH(1,(Prosjekttyper_Kostnadsfordeling[Prosjekttype]=Kartleggingsplan[[#This Row],[Prosjekt-type]]) * (Prosjekttyper_Kostnadsfordeling[Fylke]=Kartleggingsplan[[#This Row],[Fylke]]),0)),"Ikke funnet") / 100</f>
        <v>0</v>
      </c>
      <c r="AG21" s="60" cm="1">
        <f t="array" ref="AG21">Kartleggingsplan[[#This Row],[Totalkostnad]] * IFERROR(INDEX(Prosjekttyper_Kostnadsfordeling[23],MATCH(1,(Prosjekttyper_Kostnadsfordeling[Prosjekttype]=Kartleggingsplan[[#This Row],[Prosjekt-type]]) * (Prosjekttyper_Kostnadsfordeling[Fylke]=Kartleggingsplan[[#This Row],[Fylke]]),0)),"Ikke funnet") / 100</f>
        <v>0</v>
      </c>
      <c r="AH21" s="60" cm="1">
        <f t="array" ref="AH21">Kartleggingsplan[[#This Row],[Totalkostnad]] * IFERROR(INDEX(Prosjekttyper_Kostnadsfordeling[24],MATCH(1,(Prosjekttyper_Kostnadsfordeling[Prosjekttype]=Kartleggingsplan[[#This Row],[Prosjekt-type]]) * (Prosjekttyper_Kostnadsfordeling[Fylke]=Kartleggingsplan[[#This Row],[Fylke]]),0)),"Ikke funnet") / 100</f>
        <v>0</v>
      </c>
      <c r="AI21" s="60" cm="1">
        <f t="array" ref="AI21">Kartleggingsplan[[#This Row],[Totalkostnad]] * IFERROR(INDEX(Prosjekttyper_Kostnadsfordeling[25],MATCH(1,(Prosjekttyper_Kostnadsfordeling[Prosjekttype]=Kartleggingsplan[[#This Row],[Prosjekt-type]]) * (Prosjekttyper_Kostnadsfordeling[Fylke]=Kartleggingsplan[[#This Row],[Fylke]]),0)),"Ikke funnet") / 100</f>
        <v>0</v>
      </c>
      <c r="AJ21" s="60" cm="1">
        <f t="array" ref="AJ21">Kartleggingsplan[[#This Row],[Totalkostnad]] * IFERROR(INDEX(Prosjekttyper_Kostnadsfordeling[26],MATCH(1,(Prosjekttyper_Kostnadsfordeling[Prosjekttype]=Kartleggingsplan[[#This Row],[Prosjekt-type]]) * (Prosjekttyper_Kostnadsfordeling[Fylke]=Kartleggingsplan[[#This Row],[Fylke]]),0)),"Ikke funnet") / 100</f>
        <v>0</v>
      </c>
      <c r="AK21" s="60" cm="1">
        <f t="array" ref="AK21">Kartleggingsplan[[#This Row],[Totalkostnad]] * IFERROR(INDEX(Prosjekttyper_Kostnadsfordeling[27],MATCH(1,(Prosjekttyper_Kostnadsfordeling[Prosjekttype]=Kartleggingsplan[[#This Row],[Prosjekt-type]]) * (Prosjekttyper_Kostnadsfordeling[Fylke]=Kartleggingsplan[[#This Row],[Fylke]]),0)),"Ikke funnet") / 100</f>
        <v>0</v>
      </c>
      <c r="AL21" s="60" cm="1">
        <f t="array" ref="AL21">Kartleggingsplan[[#This Row],[Totalkostnad]] * IFERROR(INDEX(Prosjekttyper_Kostnadsfordeling[28],MATCH(1,(Prosjekttyper_Kostnadsfordeling[Prosjekttype]=Kartleggingsplan[[#This Row],[Prosjekt-type]]) * (Prosjekttyper_Kostnadsfordeling[Fylke]=Kartleggingsplan[[#This Row],[Fylke]]),0)),"Ikke funnet") / 100</f>
        <v>0</v>
      </c>
      <c r="AM21" s="60" cm="1">
        <f t="array" ref="AM21">Kartleggingsplan[[#This Row],[Totalkostnad]] * IFERROR(INDEX(Prosjekttyper_Kostnadsfordeling[29],MATCH(1,(Prosjekttyper_Kostnadsfordeling[Prosjekttype]=Kartleggingsplan[[#This Row],[Prosjekt-type]]) * (Prosjekttyper_Kostnadsfordeling[Fylke]=Kartleggingsplan[[#This Row],[Fylke]]),0)),"Ikke funnet") / 100</f>
        <v>0</v>
      </c>
      <c r="AN21" s="60" cm="1">
        <f t="array" ref="AN21">Kartleggingsplan[[#This Row],[Totalkostnad]] * IFERROR(INDEX(Prosjekttyper_Kostnadsfordeling[30],MATCH(1,(Prosjekttyper_Kostnadsfordeling[Prosjekttype]=Kartleggingsplan[[#This Row],[Prosjekt-type]]) * (Prosjekttyper_Kostnadsfordeling[Fylke]=Kartleggingsplan[[#This Row],[Fylke]]),0)),"Ikke funnet") / 100</f>
        <v>0</v>
      </c>
    </row>
    <row r="22" spans="2:40" x14ac:dyDescent="0.25">
      <c r="B22" t="s">
        <v>55</v>
      </c>
      <c r="C22" s="78" cm="1">
        <f t="array" ref="C22">_xlfn.XLOOKUP(1, (Kommuner[Fylke] = Valgt_Fylke) * (Kommuner[Kommune] = Kartleggingsplan[[#This Row],[Kommune]]), Kommuner[Regionnr], "")</f>
        <v>1</v>
      </c>
      <c r="D22" s="39" t="s">
        <v>547</v>
      </c>
      <c r="E22" s="39" t="s">
        <v>282</v>
      </c>
      <c r="F22" s="34" t="s">
        <v>540</v>
      </c>
      <c r="G22">
        <f>IFERROR(INDEX(Prosjektkalkyle[Oppstart år], MATCH(Kartleggingsplan[[#This Row],[Prosjektnavn]], Prosjektkalkyle[Prosjektnavn], 0)), "Ikke funnet")</f>
        <v>2024</v>
      </c>
      <c r="H22" s="56">
        <v>99.9</v>
      </c>
      <c r="I22" s="79" t="str">
        <f>IFERROR(INDEX(Prosjektkalkyle[Enhet], MATCH(Kartleggingsplan[[#This Row],[Prosjektnavn]], Prosjektkalkyle[Prosjektnavn], 0)), "Ikke funnet")</f>
        <v>km2</v>
      </c>
      <c r="J22" s="85">
        <f>IFERROR(INDEX(Prosjektkalkyle[ Kalkyle enhetskostnad inkl. mva], MATCH(Kartleggingsplan[[#This Row],[Prosjektnavn]], Prosjektkalkyle[Prosjektnavn], 0)), "Ikke funnet")*Kartleggingsplan[[#This Row],[Antall]]</f>
        <v>152447.4</v>
      </c>
      <c r="K22" s="35" cm="1">
        <f t="array" ref="K22">Kartleggingsplan[[#This Row],[Totalkostnad]] * IFERROR(INDEX(Prosjekttyper_Kostnadsfordeling[1],MATCH(1,(Prosjekttyper_Kostnadsfordeling[Prosjekttype]=Kartleggingsplan[[#This Row],[Prosjekt-type]]) * (Prosjekttyper_Kostnadsfordeling[Fylke]=Kartleggingsplan[[#This Row],[Fylke]]),0)),"Ikke funnet") / 100</f>
        <v>2179.9978199999996</v>
      </c>
      <c r="L22" s="35" cm="1">
        <f t="array" ref="L22">Kartleggingsplan[[#This Row],[Totalkostnad]] * IFERROR(INDEX(Prosjekttyper_Kostnadsfordeling[2],MATCH(1,(Prosjekttyper_Kostnadsfordeling[Prosjekttype]=Kartleggingsplan[[#This Row],[Prosjekt-type]]) * (Prosjekttyper_Kostnadsfordeling[Fylke]=Kartleggingsplan[[#This Row],[Fylke]]),0)),"Ikke funnet") / 100</f>
        <v>4359.9956399999992</v>
      </c>
      <c r="M22" s="35" cm="1">
        <f t="array" ref="M22">Kartleggingsplan[[#This Row],[Totalkostnad]] * IFERROR(INDEX(Prosjekttyper_Kostnadsfordeling[3],MATCH(1,(Prosjekttyper_Kostnadsfordeling[Prosjekttype]=Kartleggingsplan[[#This Row],[Prosjekt-type]]) * (Prosjekttyper_Kostnadsfordeling[Fylke]=Kartleggingsplan[[#This Row],[Fylke]]),0)),"Ikke funnet") / 100</f>
        <v>29041.229700000004</v>
      </c>
      <c r="N22" s="35" cm="1">
        <f t="array" ref="N22">Kartleggingsplan[[#This Row],[Totalkostnad]] * IFERROR(INDEX(Prosjekttyper_Kostnadsfordeling[4],MATCH(1,(Prosjekttyper_Kostnadsfordeling[Prosjekttype]=Kartleggingsplan[[#This Row],[Prosjekt-type]]) * (Prosjekttyper_Kostnadsfordeling[Fylke]=Kartleggingsplan[[#This Row],[Fylke]]),0)),"Ikke funnet") / 100</f>
        <v>15976.487520000001</v>
      </c>
      <c r="O22" s="35" cm="1">
        <f t="array" ref="O22">Kartleggingsplan[[#This Row],[Totalkostnad]] * IFERROR(INDEX(Prosjekttyper_Kostnadsfordeling[5],MATCH(1,(Prosjekttyper_Kostnadsfordeling[Prosjekttype]=Kartleggingsplan[[#This Row],[Prosjekt-type]]) * (Prosjekttyper_Kostnadsfordeling[Fylke]=Kartleggingsplan[[#This Row],[Fylke]]),0)),"Ikke funnet") / 100</f>
        <v>4359.9956399999992</v>
      </c>
      <c r="P22" s="35" cm="1">
        <f t="array" ref="P22">Kartleggingsplan[[#This Row],[Totalkostnad]] * IFERROR(INDEX(Prosjekttyper_Kostnadsfordeling[6],MATCH(1,(Prosjekttyper_Kostnadsfordeling[Prosjekttype]=Kartleggingsplan[[#This Row],[Prosjekt-type]]) * (Prosjekttyper_Kostnadsfordeling[Fylke]=Kartleggingsplan[[#This Row],[Fylke]]),0)),"Ikke funnet") / 100</f>
        <v>87138.933839999998</v>
      </c>
      <c r="Q22" s="35" cm="1">
        <f t="array" ref="Q22">Kartleggingsplan[[#This Row],[Totalkostnad]] * IFERROR(INDEX(Prosjekttyper_Kostnadsfordeling[7],MATCH(1,(Prosjekttyper_Kostnadsfordeling[Prosjekttype]=Kartleggingsplan[[#This Row],[Prosjekt-type]]) * (Prosjekttyper_Kostnadsfordeling[Fylke]=Kartleggingsplan[[#This Row],[Fylke]]),0)),"Ikke funnet") / 100</f>
        <v>3521.53494</v>
      </c>
      <c r="R22" s="35" cm="1">
        <f t="array" ref="R22">Kartleggingsplan[[#This Row],[Totalkostnad]] * IFERROR(INDEX(Prosjekttyper_Kostnadsfordeling[8],MATCH(1,(Prosjekttyper_Kostnadsfordeling[Prosjekttype]=Kartleggingsplan[[#This Row],[Prosjekt-type]]) * (Prosjekttyper_Kostnadsfordeling[Fylke]=Kartleggingsplan[[#This Row],[Fylke]]),0)),"Ikke funnet") / 100</f>
        <v>0</v>
      </c>
      <c r="S22" s="35" cm="1">
        <f t="array" ref="S22">Kartleggingsplan[[#This Row],[Totalkostnad]] * IFERROR(INDEX(Prosjekttyper_Kostnadsfordeling[9],MATCH(1,(Prosjekttyper_Kostnadsfordeling[Prosjekttype]=Kartleggingsplan[[#This Row],[Prosjekt-type]]) * (Prosjekttyper_Kostnadsfordeling[Fylke]=Kartleggingsplan[[#This Row],[Fylke]]),0)),"Ikke funnet") / 100</f>
        <v>5869.2249000000002</v>
      </c>
      <c r="T22" s="35" cm="1">
        <f t="array" ref="T22">Kartleggingsplan[[#This Row],[Totalkostnad]] * IFERROR(INDEX(Prosjekttyper_Kostnadsfordeling[10],MATCH(1,(Prosjekttyper_Kostnadsfordeling[Prosjekttype]=Kartleggingsplan[[#This Row],[Prosjekt-type]]) * (Prosjekttyper_Kostnadsfordeling[Fylke]=Kartleggingsplan[[#This Row],[Fylke]]),0)),"Ikke funnet") / 100</f>
        <v>0</v>
      </c>
      <c r="U22" s="35" cm="1">
        <f t="array" ref="U22">Kartleggingsplan[[#This Row],[Totalkostnad]] * IFERROR(INDEX(Prosjekttyper_Kostnadsfordeling[11],MATCH(1,(Prosjekttyper_Kostnadsfordeling[Prosjekttype]=Kartleggingsplan[[#This Row],[Prosjekt-type]]) * (Prosjekttyper_Kostnadsfordeling[Fylke]=Kartleggingsplan[[#This Row],[Fylke]]),0)),"Ikke funnet") / 100</f>
        <v>5793.0011999999997</v>
      </c>
      <c r="V22" s="35" cm="1">
        <f t="array" ref="V22">Kartleggingsplan[[#This Row],[Totalkostnad]] * IFERROR(INDEX(Prosjekttyper_Kostnadsfordeling[12],MATCH(1,(Prosjekttyper_Kostnadsfordeling[Prosjekttype]=Kartleggingsplan[[#This Row],[Prosjekt-type]]) * (Prosjekttyper_Kostnadsfordeling[Fylke]=Kartleggingsplan[[#This Row],[Fylke]]),0)),"Ikke funnet") / 100</f>
        <v>0</v>
      </c>
      <c r="W22" s="35" cm="1">
        <f t="array" ref="W22">Kartleggingsplan[[#This Row],[Totalkostnad]] * IFERROR(INDEX(Prosjekttyper_Kostnadsfordeling[13],MATCH(1,(Prosjekttyper_Kostnadsfordeling[Prosjekttype]=Kartleggingsplan[[#This Row],[Prosjekt-type]]) * (Prosjekttyper_Kostnadsfordeling[Fylke]=Kartleggingsplan[[#This Row],[Fylke]]),0)),"Ikke funnet") / 100</f>
        <v>0</v>
      </c>
      <c r="X22" s="35" cm="1">
        <f t="array" ref="X22">Kartleggingsplan[[#This Row],[Totalkostnad]] * IFERROR(INDEX(Prosjekttyper_Kostnadsfordeling[14],MATCH(1,(Prosjekttyper_Kostnadsfordeling[Prosjekttype]=Kartleggingsplan[[#This Row],[Prosjekt-type]]) * (Prosjekttyper_Kostnadsfordeling[Fylke]=Kartleggingsplan[[#This Row],[Fylke]]),0)),"Ikke funnet") / 100</f>
        <v>0</v>
      </c>
      <c r="Y22" s="35" cm="1">
        <f t="array" ref="Y22">Kartleggingsplan[[#This Row],[Totalkostnad]] * IFERROR(INDEX(Prosjekttyper_Kostnadsfordeling[15],MATCH(1,(Prosjekttyper_Kostnadsfordeling[Prosjekttype]=Kartleggingsplan[[#This Row],[Prosjekt-type]]) * (Prosjekttyper_Kostnadsfordeling[Fylke]=Kartleggingsplan[[#This Row],[Fylke]]),0)),"Ikke funnet") / 100</f>
        <v>0</v>
      </c>
      <c r="Z22" s="35" cm="1">
        <f t="array" ref="Z22">Kartleggingsplan[[#This Row],[Totalkostnad]] * IFERROR(INDEX(Prosjekttyper_Kostnadsfordeling[16],MATCH(1,(Prosjekttyper_Kostnadsfordeling[Prosjekttype]=Kartleggingsplan[[#This Row],[Prosjekt-type]]) * (Prosjekttyper_Kostnadsfordeling[Fylke]=Kartleggingsplan[[#This Row],[Fylke]]),0)),"Ikke funnet") / 100</f>
        <v>0</v>
      </c>
      <c r="AA22" s="35" cm="1">
        <f t="array" ref="AA22">Kartleggingsplan[[#This Row],[Totalkostnad]] * IFERROR(INDEX(Prosjekttyper_Kostnadsfordeling[17],MATCH(1,(Prosjekttyper_Kostnadsfordeling[Prosjekttype]=Kartleggingsplan[[#This Row],[Prosjekt-type]]) * (Prosjekttyper_Kostnadsfordeling[Fylke]=Kartleggingsplan[[#This Row],[Fylke]]),0)),"Ikke funnet") / 100</f>
        <v>0</v>
      </c>
      <c r="AB22" s="35" cm="1">
        <f t="array" ref="AB22">Kartleggingsplan[[#This Row],[Totalkostnad]] * IFERROR(INDEX(Prosjekttyper_Kostnadsfordeling[18],MATCH(1,(Prosjekttyper_Kostnadsfordeling[Prosjekttype]=Kartleggingsplan[[#This Row],[Prosjekt-type]]) * (Prosjekttyper_Kostnadsfordeling[Fylke]=Kartleggingsplan[[#This Row],[Fylke]]),0)),"Ikke funnet") / 100</f>
        <v>0</v>
      </c>
      <c r="AC22" s="35" cm="1">
        <f t="array" ref="AC22">Kartleggingsplan[[#This Row],[Totalkostnad]] * IFERROR(INDEX(Prosjekttyper_Kostnadsfordeling[19],MATCH(1,(Prosjekttyper_Kostnadsfordeling[Prosjekttype]=Kartleggingsplan[[#This Row],[Prosjekt-type]]) * (Prosjekttyper_Kostnadsfordeling[Fylke]=Kartleggingsplan[[#This Row],[Fylke]]),0)),"Ikke funnet") / 100</f>
        <v>0</v>
      </c>
      <c r="AD22" s="35" cm="1">
        <f t="array" ref="AD22">Kartleggingsplan[[#This Row],[Totalkostnad]] * IFERROR(INDEX(Prosjekttyper_Kostnadsfordeling[20],MATCH(1,(Prosjekttyper_Kostnadsfordeling[Prosjekttype]=Kartleggingsplan[[#This Row],[Prosjekt-type]]) * (Prosjekttyper_Kostnadsfordeling[Fylke]=Kartleggingsplan[[#This Row],[Fylke]]),0)),"Ikke funnet") / 100</f>
        <v>0</v>
      </c>
      <c r="AE22" s="60" cm="1">
        <f t="array" ref="AE22">Kartleggingsplan[[#This Row],[Totalkostnad]] * IFERROR(INDEX(Prosjekttyper_Kostnadsfordeling[21],MATCH(1,(Prosjekttyper_Kostnadsfordeling[Prosjekttype]=Kartleggingsplan[[#This Row],[Prosjekt-type]]) * (Prosjekttyper_Kostnadsfordeling[Fylke]=Kartleggingsplan[[#This Row],[Fylke]]),0)),"Ikke funnet") / 100</f>
        <v>0</v>
      </c>
      <c r="AF22" s="60" cm="1">
        <f t="array" ref="AF22">Kartleggingsplan[[#This Row],[Totalkostnad]] * IFERROR(INDEX(Prosjekttyper_Kostnadsfordeling[22],MATCH(1,(Prosjekttyper_Kostnadsfordeling[Prosjekttype]=Kartleggingsplan[[#This Row],[Prosjekt-type]]) * (Prosjekttyper_Kostnadsfordeling[Fylke]=Kartleggingsplan[[#This Row],[Fylke]]),0)),"Ikke funnet") / 100</f>
        <v>0</v>
      </c>
      <c r="AG22" s="60" cm="1">
        <f t="array" ref="AG22">Kartleggingsplan[[#This Row],[Totalkostnad]] * IFERROR(INDEX(Prosjekttyper_Kostnadsfordeling[23],MATCH(1,(Prosjekttyper_Kostnadsfordeling[Prosjekttype]=Kartleggingsplan[[#This Row],[Prosjekt-type]]) * (Prosjekttyper_Kostnadsfordeling[Fylke]=Kartleggingsplan[[#This Row],[Fylke]]),0)),"Ikke funnet") / 100</f>
        <v>0</v>
      </c>
      <c r="AH22" s="60" cm="1">
        <f t="array" ref="AH22">Kartleggingsplan[[#This Row],[Totalkostnad]] * IFERROR(INDEX(Prosjekttyper_Kostnadsfordeling[24],MATCH(1,(Prosjekttyper_Kostnadsfordeling[Prosjekttype]=Kartleggingsplan[[#This Row],[Prosjekt-type]]) * (Prosjekttyper_Kostnadsfordeling[Fylke]=Kartleggingsplan[[#This Row],[Fylke]]),0)),"Ikke funnet") / 100</f>
        <v>0</v>
      </c>
      <c r="AI22" s="60" cm="1">
        <f t="array" ref="AI22">Kartleggingsplan[[#This Row],[Totalkostnad]] * IFERROR(INDEX(Prosjekttyper_Kostnadsfordeling[25],MATCH(1,(Prosjekttyper_Kostnadsfordeling[Prosjekttype]=Kartleggingsplan[[#This Row],[Prosjekt-type]]) * (Prosjekttyper_Kostnadsfordeling[Fylke]=Kartleggingsplan[[#This Row],[Fylke]]),0)),"Ikke funnet") / 100</f>
        <v>0</v>
      </c>
      <c r="AJ22" s="60" cm="1">
        <f t="array" ref="AJ22">Kartleggingsplan[[#This Row],[Totalkostnad]] * IFERROR(INDEX(Prosjekttyper_Kostnadsfordeling[26],MATCH(1,(Prosjekttyper_Kostnadsfordeling[Prosjekttype]=Kartleggingsplan[[#This Row],[Prosjekt-type]]) * (Prosjekttyper_Kostnadsfordeling[Fylke]=Kartleggingsplan[[#This Row],[Fylke]]),0)),"Ikke funnet") / 100</f>
        <v>0</v>
      </c>
      <c r="AK22" s="60" cm="1">
        <f t="array" ref="AK22">Kartleggingsplan[[#This Row],[Totalkostnad]] * IFERROR(INDEX(Prosjekttyper_Kostnadsfordeling[27],MATCH(1,(Prosjekttyper_Kostnadsfordeling[Prosjekttype]=Kartleggingsplan[[#This Row],[Prosjekt-type]]) * (Prosjekttyper_Kostnadsfordeling[Fylke]=Kartleggingsplan[[#This Row],[Fylke]]),0)),"Ikke funnet") / 100</f>
        <v>0</v>
      </c>
      <c r="AL22" s="60" cm="1">
        <f t="array" ref="AL22">Kartleggingsplan[[#This Row],[Totalkostnad]] * IFERROR(INDEX(Prosjekttyper_Kostnadsfordeling[28],MATCH(1,(Prosjekttyper_Kostnadsfordeling[Prosjekttype]=Kartleggingsplan[[#This Row],[Prosjekt-type]]) * (Prosjekttyper_Kostnadsfordeling[Fylke]=Kartleggingsplan[[#This Row],[Fylke]]),0)),"Ikke funnet") / 100</f>
        <v>0</v>
      </c>
      <c r="AM22" s="60" cm="1">
        <f t="array" ref="AM22">Kartleggingsplan[[#This Row],[Totalkostnad]] * IFERROR(INDEX(Prosjekttyper_Kostnadsfordeling[29],MATCH(1,(Prosjekttyper_Kostnadsfordeling[Prosjekttype]=Kartleggingsplan[[#This Row],[Prosjekt-type]]) * (Prosjekttyper_Kostnadsfordeling[Fylke]=Kartleggingsplan[[#This Row],[Fylke]]),0)),"Ikke funnet") / 100</f>
        <v>0</v>
      </c>
      <c r="AN22" s="60" cm="1">
        <f t="array" ref="AN22">Kartleggingsplan[[#This Row],[Totalkostnad]] * IFERROR(INDEX(Prosjekttyper_Kostnadsfordeling[30],MATCH(1,(Prosjekttyper_Kostnadsfordeling[Prosjekttype]=Kartleggingsplan[[#This Row],[Prosjekt-type]]) * (Prosjekttyper_Kostnadsfordeling[Fylke]=Kartleggingsplan[[#This Row],[Fylke]]),0)),"Ikke funnet") / 100</f>
        <v>0</v>
      </c>
    </row>
    <row r="23" spans="2:40" x14ac:dyDescent="0.25">
      <c r="B23" t="s">
        <v>55</v>
      </c>
      <c r="C23" s="78" cm="1">
        <f t="array" ref="C23">_xlfn.XLOOKUP(1, (Kommuner[Fylke] = Valgt_Fylke) * (Kommuner[Kommune] = Kartleggingsplan[[#This Row],[Kommune]]), Kommuner[Regionnr], "")</f>
        <v>1</v>
      </c>
      <c r="D23" s="39" t="s">
        <v>547</v>
      </c>
      <c r="E23" s="39" t="s">
        <v>279</v>
      </c>
      <c r="F23" s="34" t="s">
        <v>539</v>
      </c>
      <c r="G23">
        <f>IFERROR(INDEX(Prosjektkalkyle[Oppstart år], MATCH(Kartleggingsplan[[#This Row],[Prosjektnavn]], Prosjektkalkyle[Prosjektnavn], 0)), "Ikke funnet")</f>
        <v>2024</v>
      </c>
      <c r="H23" s="56">
        <v>2.5</v>
      </c>
      <c r="I23" s="79" t="str">
        <f>IFERROR(INDEX(Prosjektkalkyle[Enhet], MATCH(Kartleggingsplan[[#This Row],[Prosjektnavn]], Prosjektkalkyle[Prosjektnavn], 0)), "Ikke funnet")</f>
        <v>km2</v>
      </c>
      <c r="J23" s="85">
        <f>IFERROR(INDEX(Prosjektkalkyle[ Kalkyle enhetskostnad inkl. mva], MATCH(Kartleggingsplan[[#This Row],[Prosjektnavn]], Prosjektkalkyle[Prosjektnavn], 0)), "Ikke funnet")*Kartleggingsplan[[#This Row],[Antall]]</f>
        <v>3815</v>
      </c>
      <c r="K23" s="35" cm="1">
        <f t="array" ref="K23">Kartleggingsplan[[#This Row],[Totalkostnad]] * IFERROR(INDEX(Prosjekttyper_Kostnadsfordeling[1],MATCH(1,(Prosjekttyper_Kostnadsfordeling[Prosjekttype]=Kartleggingsplan[[#This Row],[Prosjekt-type]]) * (Prosjekttyper_Kostnadsfordeling[Fylke]=Kartleggingsplan[[#This Row],[Fylke]]),0)),"Ikke funnet") / 100</f>
        <v>438.72500000000002</v>
      </c>
      <c r="L23" s="35" cm="1">
        <f t="array" ref="L23">Kartleggingsplan[[#This Row],[Totalkostnad]] * IFERROR(INDEX(Prosjekttyper_Kostnadsfordeling[2],MATCH(1,(Prosjekttyper_Kostnadsfordeling[Prosjekttype]=Kartleggingsplan[[#This Row],[Prosjekt-type]]) * (Prosjekttyper_Kostnadsfordeling[Fylke]=Kartleggingsplan[[#This Row],[Fylke]]),0)),"Ikke funnet") / 100</f>
        <v>238.4375</v>
      </c>
      <c r="M23" s="35" cm="1">
        <f t="array" ref="M23">Kartleggingsplan[[#This Row],[Totalkostnad]] * IFERROR(INDEX(Prosjekttyper_Kostnadsfordeling[3],MATCH(1,(Prosjekttyper_Kostnadsfordeling[Prosjekttype]=Kartleggingsplan[[#This Row],[Prosjekt-type]]) * (Prosjekttyper_Kostnadsfordeling[Fylke]=Kartleggingsplan[[#This Row],[Fylke]]),0)),"Ikke funnet") / 100</f>
        <v>1144.5</v>
      </c>
      <c r="N23" s="35" cm="1">
        <f t="array" ref="N23">Kartleggingsplan[[#This Row],[Totalkostnad]] * IFERROR(INDEX(Prosjekttyper_Kostnadsfordeling[4],MATCH(1,(Prosjekttyper_Kostnadsfordeling[Prosjekttype]=Kartleggingsplan[[#This Row],[Prosjekt-type]]) * (Prosjekttyper_Kostnadsfordeling[Fylke]=Kartleggingsplan[[#This Row],[Fylke]]),0)),"Ikke funnet") / 100</f>
        <v>314.73750000000001</v>
      </c>
      <c r="O23" s="35" cm="1">
        <f t="array" ref="O23">Kartleggingsplan[[#This Row],[Totalkostnad]] * IFERROR(INDEX(Prosjekttyper_Kostnadsfordeling[5],MATCH(1,(Prosjekttyper_Kostnadsfordeling[Prosjekttype]=Kartleggingsplan[[#This Row],[Prosjekt-type]]) * (Prosjekttyper_Kostnadsfordeling[Fylke]=Kartleggingsplan[[#This Row],[Fylke]]),0)),"Ikke funnet") / 100</f>
        <v>238.4375</v>
      </c>
      <c r="P23" s="35" cm="1">
        <f t="array" ref="P23">Kartleggingsplan[[#This Row],[Totalkostnad]] * IFERROR(INDEX(Prosjekttyper_Kostnadsfordeling[6],MATCH(1,(Prosjekttyper_Kostnadsfordeling[Prosjekttype]=Kartleggingsplan[[#This Row],[Prosjekt-type]]) * (Prosjekttyper_Kostnadsfordeling[Fylke]=Kartleggingsplan[[#This Row],[Fylke]]),0)),"Ikke funnet") / 100</f>
        <v>619.9375</v>
      </c>
      <c r="Q23" s="35" cm="1">
        <f t="array" ref="Q23">Kartleggingsplan[[#This Row],[Totalkostnad]] * IFERROR(INDEX(Prosjekttyper_Kostnadsfordeling[7],MATCH(1,(Prosjekttyper_Kostnadsfordeling[Prosjekttype]=Kartleggingsplan[[#This Row],[Prosjekt-type]]) * (Prosjekttyper_Kostnadsfordeling[Fylke]=Kartleggingsplan[[#This Row],[Fylke]]),0)),"Ikke funnet") / 100</f>
        <v>438.72500000000002</v>
      </c>
      <c r="R23" s="35" cm="1">
        <f t="array" ref="R23">Kartleggingsplan[[#This Row],[Totalkostnad]] * IFERROR(INDEX(Prosjekttyper_Kostnadsfordeling[8],MATCH(1,(Prosjekttyper_Kostnadsfordeling[Prosjekttype]=Kartleggingsplan[[#This Row],[Prosjekt-type]]) * (Prosjekttyper_Kostnadsfordeling[Fylke]=Kartleggingsplan[[#This Row],[Fylke]]),0)),"Ikke funnet") / 100</f>
        <v>0</v>
      </c>
      <c r="S23" s="35" cm="1">
        <f t="array" ref="S23">Kartleggingsplan[[#This Row],[Totalkostnad]] * IFERROR(INDEX(Prosjekttyper_Kostnadsfordeling[9],MATCH(1,(Prosjekttyper_Kostnadsfordeling[Prosjekttype]=Kartleggingsplan[[#This Row],[Prosjekt-type]]) * (Prosjekttyper_Kostnadsfordeling[Fylke]=Kartleggingsplan[[#This Row],[Fylke]]),0)),"Ikke funnet") / 100</f>
        <v>286.125</v>
      </c>
      <c r="T23" s="35" cm="1">
        <f t="array" ref="T23">Kartleggingsplan[[#This Row],[Totalkostnad]] * IFERROR(INDEX(Prosjekttyper_Kostnadsfordeling[10],MATCH(1,(Prosjekttyper_Kostnadsfordeling[Prosjekttype]=Kartleggingsplan[[#This Row],[Prosjekt-type]]) * (Prosjekttyper_Kostnadsfordeling[Fylke]=Kartleggingsplan[[#This Row],[Fylke]]),0)),"Ikke funnet") / 100</f>
        <v>0</v>
      </c>
      <c r="U23" s="35" cm="1">
        <f t="array" ref="U23">Kartleggingsplan[[#This Row],[Totalkostnad]] * IFERROR(INDEX(Prosjekttyper_Kostnadsfordeling[11],MATCH(1,(Prosjekttyper_Kostnadsfordeling[Prosjekttype]=Kartleggingsplan[[#This Row],[Prosjekt-type]]) * (Prosjekttyper_Kostnadsfordeling[Fylke]=Kartleggingsplan[[#This Row],[Fylke]]),0)),"Ikke funnet") / 100</f>
        <v>144.97</v>
      </c>
      <c r="V23" s="35" cm="1">
        <f t="array" ref="V23">Kartleggingsplan[[#This Row],[Totalkostnad]] * IFERROR(INDEX(Prosjekttyper_Kostnadsfordeling[12],MATCH(1,(Prosjekttyper_Kostnadsfordeling[Prosjekttype]=Kartleggingsplan[[#This Row],[Prosjekt-type]]) * (Prosjekttyper_Kostnadsfordeling[Fylke]=Kartleggingsplan[[#This Row],[Fylke]]),0)),"Ikke funnet") / 100</f>
        <v>0</v>
      </c>
      <c r="W23" s="35" cm="1">
        <f t="array" ref="W23">Kartleggingsplan[[#This Row],[Totalkostnad]] * IFERROR(INDEX(Prosjekttyper_Kostnadsfordeling[13],MATCH(1,(Prosjekttyper_Kostnadsfordeling[Prosjekttype]=Kartleggingsplan[[#This Row],[Prosjekt-type]]) * (Prosjekttyper_Kostnadsfordeling[Fylke]=Kartleggingsplan[[#This Row],[Fylke]]),0)),"Ikke funnet") / 100</f>
        <v>0</v>
      </c>
      <c r="X23" s="35" cm="1">
        <f t="array" ref="X23">Kartleggingsplan[[#This Row],[Totalkostnad]] * IFERROR(INDEX(Prosjekttyper_Kostnadsfordeling[14],MATCH(1,(Prosjekttyper_Kostnadsfordeling[Prosjekttype]=Kartleggingsplan[[#This Row],[Prosjekt-type]]) * (Prosjekttyper_Kostnadsfordeling[Fylke]=Kartleggingsplan[[#This Row],[Fylke]]),0)),"Ikke funnet") / 100</f>
        <v>0</v>
      </c>
      <c r="Y23" s="35" cm="1">
        <f t="array" ref="Y23">Kartleggingsplan[[#This Row],[Totalkostnad]] * IFERROR(INDEX(Prosjekttyper_Kostnadsfordeling[15],MATCH(1,(Prosjekttyper_Kostnadsfordeling[Prosjekttype]=Kartleggingsplan[[#This Row],[Prosjekt-type]]) * (Prosjekttyper_Kostnadsfordeling[Fylke]=Kartleggingsplan[[#This Row],[Fylke]]),0)),"Ikke funnet") / 100</f>
        <v>0</v>
      </c>
      <c r="Z23" s="35" cm="1">
        <f t="array" ref="Z23">Kartleggingsplan[[#This Row],[Totalkostnad]] * IFERROR(INDEX(Prosjekttyper_Kostnadsfordeling[16],MATCH(1,(Prosjekttyper_Kostnadsfordeling[Prosjekttype]=Kartleggingsplan[[#This Row],[Prosjekt-type]]) * (Prosjekttyper_Kostnadsfordeling[Fylke]=Kartleggingsplan[[#This Row],[Fylke]]),0)),"Ikke funnet") / 100</f>
        <v>0</v>
      </c>
      <c r="AA23" s="35" cm="1">
        <f t="array" ref="AA23">Kartleggingsplan[[#This Row],[Totalkostnad]] * IFERROR(INDEX(Prosjekttyper_Kostnadsfordeling[17],MATCH(1,(Prosjekttyper_Kostnadsfordeling[Prosjekttype]=Kartleggingsplan[[#This Row],[Prosjekt-type]]) * (Prosjekttyper_Kostnadsfordeling[Fylke]=Kartleggingsplan[[#This Row],[Fylke]]),0)),"Ikke funnet") / 100</f>
        <v>0</v>
      </c>
      <c r="AB23" s="35" cm="1">
        <f t="array" ref="AB23">Kartleggingsplan[[#This Row],[Totalkostnad]] * IFERROR(INDEX(Prosjekttyper_Kostnadsfordeling[18],MATCH(1,(Prosjekttyper_Kostnadsfordeling[Prosjekttype]=Kartleggingsplan[[#This Row],[Prosjekt-type]]) * (Prosjekttyper_Kostnadsfordeling[Fylke]=Kartleggingsplan[[#This Row],[Fylke]]),0)),"Ikke funnet") / 100</f>
        <v>0</v>
      </c>
      <c r="AC23" s="35" cm="1">
        <f t="array" ref="AC23">Kartleggingsplan[[#This Row],[Totalkostnad]] * IFERROR(INDEX(Prosjekttyper_Kostnadsfordeling[19],MATCH(1,(Prosjekttyper_Kostnadsfordeling[Prosjekttype]=Kartleggingsplan[[#This Row],[Prosjekt-type]]) * (Prosjekttyper_Kostnadsfordeling[Fylke]=Kartleggingsplan[[#This Row],[Fylke]]),0)),"Ikke funnet") / 100</f>
        <v>0</v>
      </c>
      <c r="AD23" s="35" cm="1">
        <f t="array" ref="AD23">Kartleggingsplan[[#This Row],[Totalkostnad]] * IFERROR(INDEX(Prosjekttyper_Kostnadsfordeling[20],MATCH(1,(Prosjekttyper_Kostnadsfordeling[Prosjekttype]=Kartleggingsplan[[#This Row],[Prosjekt-type]]) * (Prosjekttyper_Kostnadsfordeling[Fylke]=Kartleggingsplan[[#This Row],[Fylke]]),0)),"Ikke funnet") / 100</f>
        <v>0</v>
      </c>
      <c r="AE23" s="60" cm="1">
        <f t="array" ref="AE23">Kartleggingsplan[[#This Row],[Totalkostnad]] * IFERROR(INDEX(Prosjekttyper_Kostnadsfordeling[21],MATCH(1,(Prosjekttyper_Kostnadsfordeling[Prosjekttype]=Kartleggingsplan[[#This Row],[Prosjekt-type]]) * (Prosjekttyper_Kostnadsfordeling[Fylke]=Kartleggingsplan[[#This Row],[Fylke]]),0)),"Ikke funnet") / 100</f>
        <v>0</v>
      </c>
      <c r="AF23" s="60" cm="1">
        <f t="array" ref="AF23">Kartleggingsplan[[#This Row],[Totalkostnad]] * IFERROR(INDEX(Prosjekttyper_Kostnadsfordeling[22],MATCH(1,(Prosjekttyper_Kostnadsfordeling[Prosjekttype]=Kartleggingsplan[[#This Row],[Prosjekt-type]]) * (Prosjekttyper_Kostnadsfordeling[Fylke]=Kartleggingsplan[[#This Row],[Fylke]]),0)),"Ikke funnet") / 100</f>
        <v>0</v>
      </c>
      <c r="AG23" s="60" cm="1">
        <f t="array" ref="AG23">Kartleggingsplan[[#This Row],[Totalkostnad]] * IFERROR(INDEX(Prosjekttyper_Kostnadsfordeling[23],MATCH(1,(Prosjekttyper_Kostnadsfordeling[Prosjekttype]=Kartleggingsplan[[#This Row],[Prosjekt-type]]) * (Prosjekttyper_Kostnadsfordeling[Fylke]=Kartleggingsplan[[#This Row],[Fylke]]),0)),"Ikke funnet") / 100</f>
        <v>0</v>
      </c>
      <c r="AH23" s="60" cm="1">
        <f t="array" ref="AH23">Kartleggingsplan[[#This Row],[Totalkostnad]] * IFERROR(INDEX(Prosjekttyper_Kostnadsfordeling[24],MATCH(1,(Prosjekttyper_Kostnadsfordeling[Prosjekttype]=Kartleggingsplan[[#This Row],[Prosjekt-type]]) * (Prosjekttyper_Kostnadsfordeling[Fylke]=Kartleggingsplan[[#This Row],[Fylke]]),0)),"Ikke funnet") / 100</f>
        <v>0</v>
      </c>
      <c r="AI23" s="60" cm="1">
        <f t="array" ref="AI23">Kartleggingsplan[[#This Row],[Totalkostnad]] * IFERROR(INDEX(Prosjekttyper_Kostnadsfordeling[25],MATCH(1,(Prosjekttyper_Kostnadsfordeling[Prosjekttype]=Kartleggingsplan[[#This Row],[Prosjekt-type]]) * (Prosjekttyper_Kostnadsfordeling[Fylke]=Kartleggingsplan[[#This Row],[Fylke]]),0)),"Ikke funnet") / 100</f>
        <v>0</v>
      </c>
      <c r="AJ23" s="60" cm="1">
        <f t="array" ref="AJ23">Kartleggingsplan[[#This Row],[Totalkostnad]] * IFERROR(INDEX(Prosjekttyper_Kostnadsfordeling[26],MATCH(1,(Prosjekttyper_Kostnadsfordeling[Prosjekttype]=Kartleggingsplan[[#This Row],[Prosjekt-type]]) * (Prosjekttyper_Kostnadsfordeling[Fylke]=Kartleggingsplan[[#This Row],[Fylke]]),0)),"Ikke funnet") / 100</f>
        <v>0</v>
      </c>
      <c r="AK23" s="60" cm="1">
        <f t="array" ref="AK23">Kartleggingsplan[[#This Row],[Totalkostnad]] * IFERROR(INDEX(Prosjekttyper_Kostnadsfordeling[27],MATCH(1,(Prosjekttyper_Kostnadsfordeling[Prosjekttype]=Kartleggingsplan[[#This Row],[Prosjekt-type]]) * (Prosjekttyper_Kostnadsfordeling[Fylke]=Kartleggingsplan[[#This Row],[Fylke]]),0)),"Ikke funnet") / 100</f>
        <v>0</v>
      </c>
      <c r="AL23" s="60" cm="1">
        <f t="array" ref="AL23">Kartleggingsplan[[#This Row],[Totalkostnad]] * IFERROR(INDEX(Prosjekttyper_Kostnadsfordeling[28],MATCH(1,(Prosjekttyper_Kostnadsfordeling[Prosjekttype]=Kartleggingsplan[[#This Row],[Prosjekt-type]]) * (Prosjekttyper_Kostnadsfordeling[Fylke]=Kartleggingsplan[[#This Row],[Fylke]]),0)),"Ikke funnet") / 100</f>
        <v>0</v>
      </c>
      <c r="AM23" s="60" cm="1">
        <f t="array" ref="AM23">Kartleggingsplan[[#This Row],[Totalkostnad]] * IFERROR(INDEX(Prosjekttyper_Kostnadsfordeling[29],MATCH(1,(Prosjekttyper_Kostnadsfordeling[Prosjekttype]=Kartleggingsplan[[#This Row],[Prosjekt-type]]) * (Prosjekttyper_Kostnadsfordeling[Fylke]=Kartleggingsplan[[#This Row],[Fylke]]),0)),"Ikke funnet") / 100</f>
        <v>0</v>
      </c>
      <c r="AN23" s="60" cm="1">
        <f t="array" ref="AN23">Kartleggingsplan[[#This Row],[Totalkostnad]] * IFERROR(INDEX(Prosjekttyper_Kostnadsfordeling[30],MATCH(1,(Prosjekttyper_Kostnadsfordeling[Prosjekttype]=Kartleggingsplan[[#This Row],[Prosjekt-type]]) * (Prosjekttyper_Kostnadsfordeling[Fylke]=Kartleggingsplan[[#This Row],[Fylke]]),0)),"Ikke funnet") / 100</f>
        <v>0</v>
      </c>
    </row>
    <row r="24" spans="2:40" x14ac:dyDescent="0.25">
      <c r="B24" t="s">
        <v>55</v>
      </c>
      <c r="C24" s="78" cm="1">
        <f t="array" ref="C24">_xlfn.XLOOKUP(1, (Kommuner[Fylke] = Valgt_Fylke) * (Kommuner[Kommune] = Kartleggingsplan[[#This Row],[Kommune]]), Kommuner[Regionnr], "")</f>
        <v>1</v>
      </c>
      <c r="D24" s="39" t="s">
        <v>547</v>
      </c>
      <c r="E24" s="39" t="s">
        <v>277</v>
      </c>
      <c r="F24" s="34" t="s">
        <v>539</v>
      </c>
      <c r="G24">
        <f>IFERROR(INDEX(Prosjektkalkyle[Oppstart år], MATCH(Kartleggingsplan[[#This Row],[Prosjektnavn]], Prosjektkalkyle[Prosjektnavn], 0)), "Ikke funnet")</f>
        <v>2024</v>
      </c>
      <c r="H24" s="56">
        <v>10.1</v>
      </c>
      <c r="I24" s="79" t="str">
        <f>IFERROR(INDEX(Prosjektkalkyle[Enhet], MATCH(Kartleggingsplan[[#This Row],[Prosjektnavn]], Prosjektkalkyle[Prosjektnavn], 0)), "Ikke funnet")</f>
        <v>km2</v>
      </c>
      <c r="J24" s="85">
        <f>IFERROR(INDEX(Prosjektkalkyle[ Kalkyle enhetskostnad inkl. mva], MATCH(Kartleggingsplan[[#This Row],[Prosjektnavn]], Prosjektkalkyle[Prosjektnavn], 0)), "Ikke funnet")*Kartleggingsplan[[#This Row],[Antall]]</f>
        <v>15412.6</v>
      </c>
      <c r="K24" s="35" cm="1">
        <f t="array" ref="K24">Kartleggingsplan[[#This Row],[Totalkostnad]] * IFERROR(INDEX(Prosjekttyper_Kostnadsfordeling[1],MATCH(1,(Prosjekttyper_Kostnadsfordeling[Prosjekttype]=Kartleggingsplan[[#This Row],[Prosjekt-type]]) * (Prosjekttyper_Kostnadsfordeling[Fylke]=Kartleggingsplan[[#This Row],[Fylke]]),0)),"Ikke funnet") / 100</f>
        <v>1772.4489999999998</v>
      </c>
      <c r="L24" s="35" cm="1">
        <f t="array" ref="L24">Kartleggingsplan[[#This Row],[Totalkostnad]] * IFERROR(INDEX(Prosjekttyper_Kostnadsfordeling[2],MATCH(1,(Prosjekttyper_Kostnadsfordeling[Prosjekttype]=Kartleggingsplan[[#This Row],[Prosjekt-type]]) * (Prosjekttyper_Kostnadsfordeling[Fylke]=Kartleggingsplan[[#This Row],[Fylke]]),0)),"Ikke funnet") / 100</f>
        <v>963.28750000000002</v>
      </c>
      <c r="M24" s="35" cm="1">
        <f t="array" ref="M24">Kartleggingsplan[[#This Row],[Totalkostnad]] * IFERROR(INDEX(Prosjekttyper_Kostnadsfordeling[3],MATCH(1,(Prosjekttyper_Kostnadsfordeling[Prosjekttype]=Kartleggingsplan[[#This Row],[Prosjekt-type]]) * (Prosjekttyper_Kostnadsfordeling[Fylke]=Kartleggingsplan[[#This Row],[Fylke]]),0)),"Ikke funnet") / 100</f>
        <v>4623.78</v>
      </c>
      <c r="N24" s="35" cm="1">
        <f t="array" ref="N24">Kartleggingsplan[[#This Row],[Totalkostnad]] * IFERROR(INDEX(Prosjekttyper_Kostnadsfordeling[4],MATCH(1,(Prosjekttyper_Kostnadsfordeling[Prosjekttype]=Kartleggingsplan[[#This Row],[Prosjekt-type]]) * (Prosjekttyper_Kostnadsfordeling[Fylke]=Kartleggingsplan[[#This Row],[Fylke]]),0)),"Ikke funnet") / 100</f>
        <v>1271.5394999999999</v>
      </c>
      <c r="O24" s="35" cm="1">
        <f t="array" ref="O24">Kartleggingsplan[[#This Row],[Totalkostnad]] * IFERROR(INDEX(Prosjekttyper_Kostnadsfordeling[5],MATCH(1,(Prosjekttyper_Kostnadsfordeling[Prosjekttype]=Kartleggingsplan[[#This Row],[Prosjekt-type]]) * (Prosjekttyper_Kostnadsfordeling[Fylke]=Kartleggingsplan[[#This Row],[Fylke]]),0)),"Ikke funnet") / 100</f>
        <v>963.28750000000002</v>
      </c>
      <c r="P24" s="35" cm="1">
        <f t="array" ref="P24">Kartleggingsplan[[#This Row],[Totalkostnad]] * IFERROR(INDEX(Prosjekttyper_Kostnadsfordeling[6],MATCH(1,(Prosjekttyper_Kostnadsfordeling[Prosjekttype]=Kartleggingsplan[[#This Row],[Prosjekt-type]]) * (Prosjekttyper_Kostnadsfordeling[Fylke]=Kartleggingsplan[[#This Row],[Fylke]]),0)),"Ikke funnet") / 100</f>
        <v>2504.5475000000001</v>
      </c>
      <c r="Q24" s="35" cm="1">
        <f t="array" ref="Q24">Kartleggingsplan[[#This Row],[Totalkostnad]] * IFERROR(INDEX(Prosjekttyper_Kostnadsfordeling[7],MATCH(1,(Prosjekttyper_Kostnadsfordeling[Prosjekttype]=Kartleggingsplan[[#This Row],[Prosjekt-type]]) * (Prosjekttyper_Kostnadsfordeling[Fylke]=Kartleggingsplan[[#This Row],[Fylke]]),0)),"Ikke funnet") / 100</f>
        <v>1772.4489999999998</v>
      </c>
      <c r="R24" s="35" cm="1">
        <f t="array" ref="R24">Kartleggingsplan[[#This Row],[Totalkostnad]] * IFERROR(INDEX(Prosjekttyper_Kostnadsfordeling[8],MATCH(1,(Prosjekttyper_Kostnadsfordeling[Prosjekttype]=Kartleggingsplan[[#This Row],[Prosjekt-type]]) * (Prosjekttyper_Kostnadsfordeling[Fylke]=Kartleggingsplan[[#This Row],[Fylke]]),0)),"Ikke funnet") / 100</f>
        <v>0</v>
      </c>
      <c r="S24" s="35" cm="1">
        <f t="array" ref="S24">Kartleggingsplan[[#This Row],[Totalkostnad]] * IFERROR(INDEX(Prosjekttyper_Kostnadsfordeling[9],MATCH(1,(Prosjekttyper_Kostnadsfordeling[Prosjekttype]=Kartleggingsplan[[#This Row],[Prosjekt-type]]) * (Prosjekttyper_Kostnadsfordeling[Fylke]=Kartleggingsplan[[#This Row],[Fylke]]),0)),"Ikke funnet") / 100</f>
        <v>1155.9449999999999</v>
      </c>
      <c r="T24" s="35" cm="1">
        <f t="array" ref="T24">Kartleggingsplan[[#This Row],[Totalkostnad]] * IFERROR(INDEX(Prosjekttyper_Kostnadsfordeling[10],MATCH(1,(Prosjekttyper_Kostnadsfordeling[Prosjekttype]=Kartleggingsplan[[#This Row],[Prosjekt-type]]) * (Prosjekttyper_Kostnadsfordeling[Fylke]=Kartleggingsplan[[#This Row],[Fylke]]),0)),"Ikke funnet") / 100</f>
        <v>0</v>
      </c>
      <c r="U24" s="35" cm="1">
        <f t="array" ref="U24">Kartleggingsplan[[#This Row],[Totalkostnad]] * IFERROR(INDEX(Prosjekttyper_Kostnadsfordeling[11],MATCH(1,(Prosjekttyper_Kostnadsfordeling[Prosjekttype]=Kartleggingsplan[[#This Row],[Prosjekt-type]]) * (Prosjekttyper_Kostnadsfordeling[Fylke]=Kartleggingsplan[[#This Row],[Fylke]]),0)),"Ikke funnet") / 100</f>
        <v>585.67880000000002</v>
      </c>
      <c r="V24" s="35" cm="1">
        <f t="array" ref="V24">Kartleggingsplan[[#This Row],[Totalkostnad]] * IFERROR(INDEX(Prosjekttyper_Kostnadsfordeling[12],MATCH(1,(Prosjekttyper_Kostnadsfordeling[Prosjekttype]=Kartleggingsplan[[#This Row],[Prosjekt-type]]) * (Prosjekttyper_Kostnadsfordeling[Fylke]=Kartleggingsplan[[#This Row],[Fylke]]),0)),"Ikke funnet") / 100</f>
        <v>0</v>
      </c>
      <c r="W24" s="35" cm="1">
        <f t="array" ref="W24">Kartleggingsplan[[#This Row],[Totalkostnad]] * IFERROR(INDEX(Prosjekttyper_Kostnadsfordeling[13],MATCH(1,(Prosjekttyper_Kostnadsfordeling[Prosjekttype]=Kartleggingsplan[[#This Row],[Prosjekt-type]]) * (Prosjekttyper_Kostnadsfordeling[Fylke]=Kartleggingsplan[[#This Row],[Fylke]]),0)),"Ikke funnet") / 100</f>
        <v>0</v>
      </c>
      <c r="X24" s="35" cm="1">
        <f t="array" ref="X24">Kartleggingsplan[[#This Row],[Totalkostnad]] * IFERROR(INDEX(Prosjekttyper_Kostnadsfordeling[14],MATCH(1,(Prosjekttyper_Kostnadsfordeling[Prosjekttype]=Kartleggingsplan[[#This Row],[Prosjekt-type]]) * (Prosjekttyper_Kostnadsfordeling[Fylke]=Kartleggingsplan[[#This Row],[Fylke]]),0)),"Ikke funnet") / 100</f>
        <v>0</v>
      </c>
      <c r="Y24" s="35" cm="1">
        <f t="array" ref="Y24">Kartleggingsplan[[#This Row],[Totalkostnad]] * IFERROR(INDEX(Prosjekttyper_Kostnadsfordeling[15],MATCH(1,(Prosjekttyper_Kostnadsfordeling[Prosjekttype]=Kartleggingsplan[[#This Row],[Prosjekt-type]]) * (Prosjekttyper_Kostnadsfordeling[Fylke]=Kartleggingsplan[[#This Row],[Fylke]]),0)),"Ikke funnet") / 100</f>
        <v>0</v>
      </c>
      <c r="Z24" s="35" cm="1">
        <f t="array" ref="Z24">Kartleggingsplan[[#This Row],[Totalkostnad]] * IFERROR(INDEX(Prosjekttyper_Kostnadsfordeling[16],MATCH(1,(Prosjekttyper_Kostnadsfordeling[Prosjekttype]=Kartleggingsplan[[#This Row],[Prosjekt-type]]) * (Prosjekttyper_Kostnadsfordeling[Fylke]=Kartleggingsplan[[#This Row],[Fylke]]),0)),"Ikke funnet") / 100</f>
        <v>0</v>
      </c>
      <c r="AA24" s="35" cm="1">
        <f t="array" ref="AA24">Kartleggingsplan[[#This Row],[Totalkostnad]] * IFERROR(INDEX(Prosjekttyper_Kostnadsfordeling[17],MATCH(1,(Prosjekttyper_Kostnadsfordeling[Prosjekttype]=Kartleggingsplan[[#This Row],[Prosjekt-type]]) * (Prosjekttyper_Kostnadsfordeling[Fylke]=Kartleggingsplan[[#This Row],[Fylke]]),0)),"Ikke funnet") / 100</f>
        <v>0</v>
      </c>
      <c r="AB24" s="35" cm="1">
        <f t="array" ref="AB24">Kartleggingsplan[[#This Row],[Totalkostnad]] * IFERROR(INDEX(Prosjekttyper_Kostnadsfordeling[18],MATCH(1,(Prosjekttyper_Kostnadsfordeling[Prosjekttype]=Kartleggingsplan[[#This Row],[Prosjekt-type]]) * (Prosjekttyper_Kostnadsfordeling[Fylke]=Kartleggingsplan[[#This Row],[Fylke]]),0)),"Ikke funnet") / 100</f>
        <v>0</v>
      </c>
      <c r="AC24" s="35" cm="1">
        <f t="array" ref="AC24">Kartleggingsplan[[#This Row],[Totalkostnad]] * IFERROR(INDEX(Prosjekttyper_Kostnadsfordeling[19],MATCH(1,(Prosjekttyper_Kostnadsfordeling[Prosjekttype]=Kartleggingsplan[[#This Row],[Prosjekt-type]]) * (Prosjekttyper_Kostnadsfordeling[Fylke]=Kartleggingsplan[[#This Row],[Fylke]]),0)),"Ikke funnet") / 100</f>
        <v>0</v>
      </c>
      <c r="AD24" s="35" cm="1">
        <f t="array" ref="AD24">Kartleggingsplan[[#This Row],[Totalkostnad]] * IFERROR(INDEX(Prosjekttyper_Kostnadsfordeling[20],MATCH(1,(Prosjekttyper_Kostnadsfordeling[Prosjekttype]=Kartleggingsplan[[#This Row],[Prosjekt-type]]) * (Prosjekttyper_Kostnadsfordeling[Fylke]=Kartleggingsplan[[#This Row],[Fylke]]),0)),"Ikke funnet") / 100</f>
        <v>0</v>
      </c>
      <c r="AE24" s="60" cm="1">
        <f t="array" ref="AE24">Kartleggingsplan[[#This Row],[Totalkostnad]] * IFERROR(INDEX(Prosjekttyper_Kostnadsfordeling[21],MATCH(1,(Prosjekttyper_Kostnadsfordeling[Prosjekttype]=Kartleggingsplan[[#This Row],[Prosjekt-type]]) * (Prosjekttyper_Kostnadsfordeling[Fylke]=Kartleggingsplan[[#This Row],[Fylke]]),0)),"Ikke funnet") / 100</f>
        <v>0</v>
      </c>
      <c r="AF24" s="60" cm="1">
        <f t="array" ref="AF24">Kartleggingsplan[[#This Row],[Totalkostnad]] * IFERROR(INDEX(Prosjekttyper_Kostnadsfordeling[22],MATCH(1,(Prosjekttyper_Kostnadsfordeling[Prosjekttype]=Kartleggingsplan[[#This Row],[Prosjekt-type]]) * (Prosjekttyper_Kostnadsfordeling[Fylke]=Kartleggingsplan[[#This Row],[Fylke]]),0)),"Ikke funnet") / 100</f>
        <v>0</v>
      </c>
      <c r="AG24" s="60" cm="1">
        <f t="array" ref="AG24">Kartleggingsplan[[#This Row],[Totalkostnad]] * IFERROR(INDEX(Prosjekttyper_Kostnadsfordeling[23],MATCH(1,(Prosjekttyper_Kostnadsfordeling[Prosjekttype]=Kartleggingsplan[[#This Row],[Prosjekt-type]]) * (Prosjekttyper_Kostnadsfordeling[Fylke]=Kartleggingsplan[[#This Row],[Fylke]]),0)),"Ikke funnet") / 100</f>
        <v>0</v>
      </c>
      <c r="AH24" s="60" cm="1">
        <f t="array" ref="AH24">Kartleggingsplan[[#This Row],[Totalkostnad]] * IFERROR(INDEX(Prosjekttyper_Kostnadsfordeling[24],MATCH(1,(Prosjekttyper_Kostnadsfordeling[Prosjekttype]=Kartleggingsplan[[#This Row],[Prosjekt-type]]) * (Prosjekttyper_Kostnadsfordeling[Fylke]=Kartleggingsplan[[#This Row],[Fylke]]),0)),"Ikke funnet") / 100</f>
        <v>0</v>
      </c>
      <c r="AI24" s="60" cm="1">
        <f t="array" ref="AI24">Kartleggingsplan[[#This Row],[Totalkostnad]] * IFERROR(INDEX(Prosjekttyper_Kostnadsfordeling[25],MATCH(1,(Prosjekttyper_Kostnadsfordeling[Prosjekttype]=Kartleggingsplan[[#This Row],[Prosjekt-type]]) * (Prosjekttyper_Kostnadsfordeling[Fylke]=Kartleggingsplan[[#This Row],[Fylke]]),0)),"Ikke funnet") / 100</f>
        <v>0</v>
      </c>
      <c r="AJ24" s="60" cm="1">
        <f t="array" ref="AJ24">Kartleggingsplan[[#This Row],[Totalkostnad]] * IFERROR(INDEX(Prosjekttyper_Kostnadsfordeling[26],MATCH(1,(Prosjekttyper_Kostnadsfordeling[Prosjekttype]=Kartleggingsplan[[#This Row],[Prosjekt-type]]) * (Prosjekttyper_Kostnadsfordeling[Fylke]=Kartleggingsplan[[#This Row],[Fylke]]),0)),"Ikke funnet") / 100</f>
        <v>0</v>
      </c>
      <c r="AK24" s="60" cm="1">
        <f t="array" ref="AK24">Kartleggingsplan[[#This Row],[Totalkostnad]] * IFERROR(INDEX(Prosjekttyper_Kostnadsfordeling[27],MATCH(1,(Prosjekttyper_Kostnadsfordeling[Prosjekttype]=Kartleggingsplan[[#This Row],[Prosjekt-type]]) * (Prosjekttyper_Kostnadsfordeling[Fylke]=Kartleggingsplan[[#This Row],[Fylke]]),0)),"Ikke funnet") / 100</f>
        <v>0</v>
      </c>
      <c r="AL24" s="60" cm="1">
        <f t="array" ref="AL24">Kartleggingsplan[[#This Row],[Totalkostnad]] * IFERROR(INDEX(Prosjekttyper_Kostnadsfordeling[28],MATCH(1,(Prosjekttyper_Kostnadsfordeling[Prosjekttype]=Kartleggingsplan[[#This Row],[Prosjekt-type]]) * (Prosjekttyper_Kostnadsfordeling[Fylke]=Kartleggingsplan[[#This Row],[Fylke]]),0)),"Ikke funnet") / 100</f>
        <v>0</v>
      </c>
      <c r="AM24" s="60" cm="1">
        <f t="array" ref="AM24">Kartleggingsplan[[#This Row],[Totalkostnad]] * IFERROR(INDEX(Prosjekttyper_Kostnadsfordeling[29],MATCH(1,(Prosjekttyper_Kostnadsfordeling[Prosjekttype]=Kartleggingsplan[[#This Row],[Prosjekt-type]]) * (Prosjekttyper_Kostnadsfordeling[Fylke]=Kartleggingsplan[[#This Row],[Fylke]]),0)),"Ikke funnet") / 100</f>
        <v>0</v>
      </c>
      <c r="AN24" s="60" cm="1">
        <f t="array" ref="AN24">Kartleggingsplan[[#This Row],[Totalkostnad]] * IFERROR(INDEX(Prosjekttyper_Kostnadsfordeling[30],MATCH(1,(Prosjekttyper_Kostnadsfordeling[Prosjekttype]=Kartleggingsplan[[#This Row],[Prosjekt-type]]) * (Prosjekttyper_Kostnadsfordeling[Fylke]=Kartleggingsplan[[#This Row],[Fylke]]),0)),"Ikke funnet") / 100</f>
        <v>0</v>
      </c>
    </row>
    <row r="25" spans="2:40" x14ac:dyDescent="0.25">
      <c r="B25" t="s">
        <v>55</v>
      </c>
      <c r="C25" s="78" cm="1">
        <f t="array" ref="C25">_xlfn.XLOOKUP(1, (Kommuner[Fylke] = Valgt_Fylke) * (Kommuner[Kommune] = Kartleggingsplan[[#This Row],[Kommune]]), Kommuner[Regionnr], "")</f>
        <v>1</v>
      </c>
      <c r="D25" s="39" t="s">
        <v>547</v>
      </c>
      <c r="E25" s="39" t="s">
        <v>281</v>
      </c>
      <c r="F25" s="34" t="s">
        <v>539</v>
      </c>
      <c r="G25">
        <f>IFERROR(INDEX(Prosjektkalkyle[Oppstart år], MATCH(Kartleggingsplan[[#This Row],[Prosjektnavn]], Prosjektkalkyle[Prosjektnavn], 0)), "Ikke funnet")</f>
        <v>2024</v>
      </c>
      <c r="H25" s="56">
        <v>890.9</v>
      </c>
      <c r="I25" s="79" t="str">
        <f>IFERROR(INDEX(Prosjektkalkyle[Enhet], MATCH(Kartleggingsplan[[#This Row],[Prosjektnavn]], Prosjektkalkyle[Prosjektnavn], 0)), "Ikke funnet")</f>
        <v>km2</v>
      </c>
      <c r="J25" s="85">
        <f>IFERROR(INDEX(Prosjektkalkyle[ Kalkyle enhetskostnad inkl. mva], MATCH(Kartleggingsplan[[#This Row],[Prosjektnavn]], Prosjektkalkyle[Prosjektnavn], 0)), "Ikke funnet")*Kartleggingsplan[[#This Row],[Antall]]</f>
        <v>1359513.4</v>
      </c>
      <c r="K25" s="35" cm="1">
        <f t="array" ref="K25">Kartleggingsplan[[#This Row],[Totalkostnad]] * IFERROR(INDEX(Prosjekttyper_Kostnadsfordeling[1],MATCH(1,(Prosjekttyper_Kostnadsfordeling[Prosjekttype]=Kartleggingsplan[[#This Row],[Prosjekt-type]]) * (Prosjekttyper_Kostnadsfordeling[Fylke]=Kartleggingsplan[[#This Row],[Fylke]]),0)),"Ikke funnet") / 100</f>
        <v>156344.041</v>
      </c>
      <c r="L25" s="35" cm="1">
        <f t="array" ref="L25">Kartleggingsplan[[#This Row],[Totalkostnad]] * IFERROR(INDEX(Prosjekttyper_Kostnadsfordeling[2],MATCH(1,(Prosjekttyper_Kostnadsfordeling[Prosjekttype]=Kartleggingsplan[[#This Row],[Prosjekt-type]]) * (Prosjekttyper_Kostnadsfordeling[Fylke]=Kartleggingsplan[[#This Row],[Fylke]]),0)),"Ikke funnet") / 100</f>
        <v>84969.587499999994</v>
      </c>
      <c r="M25" s="35" cm="1">
        <f t="array" ref="M25">Kartleggingsplan[[#This Row],[Totalkostnad]] * IFERROR(INDEX(Prosjekttyper_Kostnadsfordeling[3],MATCH(1,(Prosjekttyper_Kostnadsfordeling[Prosjekttype]=Kartleggingsplan[[#This Row],[Prosjekt-type]]) * (Prosjekttyper_Kostnadsfordeling[Fylke]=Kartleggingsplan[[#This Row],[Fylke]]),0)),"Ikke funnet") / 100</f>
        <v>407854.02</v>
      </c>
      <c r="N25" s="35" cm="1">
        <f t="array" ref="N25">Kartleggingsplan[[#This Row],[Totalkostnad]] * IFERROR(INDEX(Prosjekttyper_Kostnadsfordeling[4],MATCH(1,(Prosjekttyper_Kostnadsfordeling[Prosjekttype]=Kartleggingsplan[[#This Row],[Prosjekt-type]]) * (Prosjekttyper_Kostnadsfordeling[Fylke]=Kartleggingsplan[[#This Row],[Fylke]]),0)),"Ikke funnet") / 100</f>
        <v>112159.85549999999</v>
      </c>
      <c r="O25" s="35" cm="1">
        <f t="array" ref="O25">Kartleggingsplan[[#This Row],[Totalkostnad]] * IFERROR(INDEX(Prosjekttyper_Kostnadsfordeling[5],MATCH(1,(Prosjekttyper_Kostnadsfordeling[Prosjekttype]=Kartleggingsplan[[#This Row],[Prosjekt-type]]) * (Prosjekttyper_Kostnadsfordeling[Fylke]=Kartleggingsplan[[#This Row],[Fylke]]),0)),"Ikke funnet") / 100</f>
        <v>84969.587499999994</v>
      </c>
      <c r="P25" s="35" cm="1">
        <f t="array" ref="P25">Kartleggingsplan[[#This Row],[Totalkostnad]] * IFERROR(INDEX(Prosjekttyper_Kostnadsfordeling[6],MATCH(1,(Prosjekttyper_Kostnadsfordeling[Prosjekttype]=Kartleggingsplan[[#This Row],[Prosjekt-type]]) * (Prosjekttyper_Kostnadsfordeling[Fylke]=Kartleggingsplan[[#This Row],[Fylke]]),0)),"Ikke funnet") / 100</f>
        <v>220920.92749999999</v>
      </c>
      <c r="Q25" s="35" cm="1">
        <f t="array" ref="Q25">Kartleggingsplan[[#This Row],[Totalkostnad]] * IFERROR(INDEX(Prosjekttyper_Kostnadsfordeling[7],MATCH(1,(Prosjekttyper_Kostnadsfordeling[Prosjekttype]=Kartleggingsplan[[#This Row],[Prosjekt-type]]) * (Prosjekttyper_Kostnadsfordeling[Fylke]=Kartleggingsplan[[#This Row],[Fylke]]),0)),"Ikke funnet") / 100</f>
        <v>156344.041</v>
      </c>
      <c r="R25" s="35" cm="1">
        <f t="array" ref="R25">Kartleggingsplan[[#This Row],[Totalkostnad]] * IFERROR(INDEX(Prosjekttyper_Kostnadsfordeling[8],MATCH(1,(Prosjekttyper_Kostnadsfordeling[Prosjekttype]=Kartleggingsplan[[#This Row],[Prosjekt-type]]) * (Prosjekttyper_Kostnadsfordeling[Fylke]=Kartleggingsplan[[#This Row],[Fylke]]),0)),"Ikke funnet") / 100</f>
        <v>0</v>
      </c>
      <c r="S25" s="35" cm="1">
        <f t="array" ref="S25">Kartleggingsplan[[#This Row],[Totalkostnad]] * IFERROR(INDEX(Prosjekttyper_Kostnadsfordeling[9],MATCH(1,(Prosjekttyper_Kostnadsfordeling[Prosjekttype]=Kartleggingsplan[[#This Row],[Prosjekt-type]]) * (Prosjekttyper_Kostnadsfordeling[Fylke]=Kartleggingsplan[[#This Row],[Fylke]]),0)),"Ikke funnet") / 100</f>
        <v>101963.505</v>
      </c>
      <c r="T25" s="35" cm="1">
        <f t="array" ref="T25">Kartleggingsplan[[#This Row],[Totalkostnad]] * IFERROR(INDEX(Prosjekttyper_Kostnadsfordeling[10],MATCH(1,(Prosjekttyper_Kostnadsfordeling[Prosjekttype]=Kartleggingsplan[[#This Row],[Prosjekt-type]]) * (Prosjekttyper_Kostnadsfordeling[Fylke]=Kartleggingsplan[[#This Row],[Fylke]]),0)),"Ikke funnet") / 100</f>
        <v>0</v>
      </c>
      <c r="U25" s="35" cm="1">
        <f t="array" ref="U25">Kartleggingsplan[[#This Row],[Totalkostnad]] * IFERROR(INDEX(Prosjekttyper_Kostnadsfordeling[11],MATCH(1,(Prosjekttyper_Kostnadsfordeling[Prosjekttype]=Kartleggingsplan[[#This Row],[Prosjekt-type]]) * (Prosjekttyper_Kostnadsfordeling[Fylke]=Kartleggingsplan[[#This Row],[Fylke]]),0)),"Ikke funnet") / 100</f>
        <v>51661.509199999993</v>
      </c>
      <c r="V25" s="35" cm="1">
        <f t="array" ref="V25">Kartleggingsplan[[#This Row],[Totalkostnad]] * IFERROR(INDEX(Prosjekttyper_Kostnadsfordeling[12],MATCH(1,(Prosjekttyper_Kostnadsfordeling[Prosjekttype]=Kartleggingsplan[[#This Row],[Prosjekt-type]]) * (Prosjekttyper_Kostnadsfordeling[Fylke]=Kartleggingsplan[[#This Row],[Fylke]]),0)),"Ikke funnet") / 100</f>
        <v>0</v>
      </c>
      <c r="W25" s="35" cm="1">
        <f t="array" ref="W25">Kartleggingsplan[[#This Row],[Totalkostnad]] * IFERROR(INDEX(Prosjekttyper_Kostnadsfordeling[13],MATCH(1,(Prosjekttyper_Kostnadsfordeling[Prosjekttype]=Kartleggingsplan[[#This Row],[Prosjekt-type]]) * (Prosjekttyper_Kostnadsfordeling[Fylke]=Kartleggingsplan[[#This Row],[Fylke]]),0)),"Ikke funnet") / 100</f>
        <v>0</v>
      </c>
      <c r="X25" s="35" cm="1">
        <f t="array" ref="X25">Kartleggingsplan[[#This Row],[Totalkostnad]] * IFERROR(INDEX(Prosjekttyper_Kostnadsfordeling[14],MATCH(1,(Prosjekttyper_Kostnadsfordeling[Prosjekttype]=Kartleggingsplan[[#This Row],[Prosjekt-type]]) * (Prosjekttyper_Kostnadsfordeling[Fylke]=Kartleggingsplan[[#This Row],[Fylke]]),0)),"Ikke funnet") / 100</f>
        <v>0</v>
      </c>
      <c r="Y25" s="35" cm="1">
        <f t="array" ref="Y25">Kartleggingsplan[[#This Row],[Totalkostnad]] * IFERROR(INDEX(Prosjekttyper_Kostnadsfordeling[15],MATCH(1,(Prosjekttyper_Kostnadsfordeling[Prosjekttype]=Kartleggingsplan[[#This Row],[Prosjekt-type]]) * (Prosjekttyper_Kostnadsfordeling[Fylke]=Kartleggingsplan[[#This Row],[Fylke]]),0)),"Ikke funnet") / 100</f>
        <v>0</v>
      </c>
      <c r="Z25" s="35" cm="1">
        <f t="array" ref="Z25">Kartleggingsplan[[#This Row],[Totalkostnad]] * IFERROR(INDEX(Prosjekttyper_Kostnadsfordeling[16],MATCH(1,(Prosjekttyper_Kostnadsfordeling[Prosjekttype]=Kartleggingsplan[[#This Row],[Prosjekt-type]]) * (Prosjekttyper_Kostnadsfordeling[Fylke]=Kartleggingsplan[[#This Row],[Fylke]]),0)),"Ikke funnet") / 100</f>
        <v>0</v>
      </c>
      <c r="AA25" s="35" cm="1">
        <f t="array" ref="AA25">Kartleggingsplan[[#This Row],[Totalkostnad]] * IFERROR(INDEX(Prosjekttyper_Kostnadsfordeling[17],MATCH(1,(Prosjekttyper_Kostnadsfordeling[Prosjekttype]=Kartleggingsplan[[#This Row],[Prosjekt-type]]) * (Prosjekttyper_Kostnadsfordeling[Fylke]=Kartleggingsplan[[#This Row],[Fylke]]),0)),"Ikke funnet") / 100</f>
        <v>0</v>
      </c>
      <c r="AB25" s="35" cm="1">
        <f t="array" ref="AB25">Kartleggingsplan[[#This Row],[Totalkostnad]] * IFERROR(INDEX(Prosjekttyper_Kostnadsfordeling[18],MATCH(1,(Prosjekttyper_Kostnadsfordeling[Prosjekttype]=Kartleggingsplan[[#This Row],[Prosjekt-type]]) * (Prosjekttyper_Kostnadsfordeling[Fylke]=Kartleggingsplan[[#This Row],[Fylke]]),0)),"Ikke funnet") / 100</f>
        <v>0</v>
      </c>
      <c r="AC25" s="35" cm="1">
        <f t="array" ref="AC25">Kartleggingsplan[[#This Row],[Totalkostnad]] * IFERROR(INDEX(Prosjekttyper_Kostnadsfordeling[19],MATCH(1,(Prosjekttyper_Kostnadsfordeling[Prosjekttype]=Kartleggingsplan[[#This Row],[Prosjekt-type]]) * (Prosjekttyper_Kostnadsfordeling[Fylke]=Kartleggingsplan[[#This Row],[Fylke]]),0)),"Ikke funnet") / 100</f>
        <v>0</v>
      </c>
      <c r="AD25" s="35" cm="1">
        <f t="array" ref="AD25">Kartleggingsplan[[#This Row],[Totalkostnad]] * IFERROR(INDEX(Prosjekttyper_Kostnadsfordeling[20],MATCH(1,(Prosjekttyper_Kostnadsfordeling[Prosjekttype]=Kartleggingsplan[[#This Row],[Prosjekt-type]]) * (Prosjekttyper_Kostnadsfordeling[Fylke]=Kartleggingsplan[[#This Row],[Fylke]]),0)),"Ikke funnet") / 100</f>
        <v>0</v>
      </c>
      <c r="AE25" s="60" cm="1">
        <f t="array" ref="AE25">Kartleggingsplan[[#This Row],[Totalkostnad]] * IFERROR(INDEX(Prosjekttyper_Kostnadsfordeling[21],MATCH(1,(Prosjekttyper_Kostnadsfordeling[Prosjekttype]=Kartleggingsplan[[#This Row],[Prosjekt-type]]) * (Prosjekttyper_Kostnadsfordeling[Fylke]=Kartleggingsplan[[#This Row],[Fylke]]),0)),"Ikke funnet") / 100</f>
        <v>0</v>
      </c>
      <c r="AF25" s="60" cm="1">
        <f t="array" ref="AF25">Kartleggingsplan[[#This Row],[Totalkostnad]] * IFERROR(INDEX(Prosjekttyper_Kostnadsfordeling[22],MATCH(1,(Prosjekttyper_Kostnadsfordeling[Prosjekttype]=Kartleggingsplan[[#This Row],[Prosjekt-type]]) * (Prosjekttyper_Kostnadsfordeling[Fylke]=Kartleggingsplan[[#This Row],[Fylke]]),0)),"Ikke funnet") / 100</f>
        <v>0</v>
      </c>
      <c r="AG25" s="60" cm="1">
        <f t="array" ref="AG25">Kartleggingsplan[[#This Row],[Totalkostnad]] * IFERROR(INDEX(Prosjekttyper_Kostnadsfordeling[23],MATCH(1,(Prosjekttyper_Kostnadsfordeling[Prosjekttype]=Kartleggingsplan[[#This Row],[Prosjekt-type]]) * (Prosjekttyper_Kostnadsfordeling[Fylke]=Kartleggingsplan[[#This Row],[Fylke]]),0)),"Ikke funnet") / 100</f>
        <v>0</v>
      </c>
      <c r="AH25" s="60" cm="1">
        <f t="array" ref="AH25">Kartleggingsplan[[#This Row],[Totalkostnad]] * IFERROR(INDEX(Prosjekttyper_Kostnadsfordeling[24],MATCH(1,(Prosjekttyper_Kostnadsfordeling[Prosjekttype]=Kartleggingsplan[[#This Row],[Prosjekt-type]]) * (Prosjekttyper_Kostnadsfordeling[Fylke]=Kartleggingsplan[[#This Row],[Fylke]]),0)),"Ikke funnet") / 100</f>
        <v>0</v>
      </c>
      <c r="AI25" s="60" cm="1">
        <f t="array" ref="AI25">Kartleggingsplan[[#This Row],[Totalkostnad]] * IFERROR(INDEX(Prosjekttyper_Kostnadsfordeling[25],MATCH(1,(Prosjekttyper_Kostnadsfordeling[Prosjekttype]=Kartleggingsplan[[#This Row],[Prosjekt-type]]) * (Prosjekttyper_Kostnadsfordeling[Fylke]=Kartleggingsplan[[#This Row],[Fylke]]),0)),"Ikke funnet") / 100</f>
        <v>0</v>
      </c>
      <c r="AJ25" s="60" cm="1">
        <f t="array" ref="AJ25">Kartleggingsplan[[#This Row],[Totalkostnad]] * IFERROR(INDEX(Prosjekttyper_Kostnadsfordeling[26],MATCH(1,(Prosjekttyper_Kostnadsfordeling[Prosjekttype]=Kartleggingsplan[[#This Row],[Prosjekt-type]]) * (Prosjekttyper_Kostnadsfordeling[Fylke]=Kartleggingsplan[[#This Row],[Fylke]]),0)),"Ikke funnet") / 100</f>
        <v>0</v>
      </c>
      <c r="AK25" s="60" cm="1">
        <f t="array" ref="AK25">Kartleggingsplan[[#This Row],[Totalkostnad]] * IFERROR(INDEX(Prosjekttyper_Kostnadsfordeling[27],MATCH(1,(Prosjekttyper_Kostnadsfordeling[Prosjekttype]=Kartleggingsplan[[#This Row],[Prosjekt-type]]) * (Prosjekttyper_Kostnadsfordeling[Fylke]=Kartleggingsplan[[#This Row],[Fylke]]),0)),"Ikke funnet") / 100</f>
        <v>0</v>
      </c>
      <c r="AL25" s="60" cm="1">
        <f t="array" ref="AL25">Kartleggingsplan[[#This Row],[Totalkostnad]] * IFERROR(INDEX(Prosjekttyper_Kostnadsfordeling[28],MATCH(1,(Prosjekttyper_Kostnadsfordeling[Prosjekttype]=Kartleggingsplan[[#This Row],[Prosjekt-type]]) * (Prosjekttyper_Kostnadsfordeling[Fylke]=Kartleggingsplan[[#This Row],[Fylke]]),0)),"Ikke funnet") / 100</f>
        <v>0</v>
      </c>
      <c r="AM25" s="60" cm="1">
        <f t="array" ref="AM25">Kartleggingsplan[[#This Row],[Totalkostnad]] * IFERROR(INDEX(Prosjekttyper_Kostnadsfordeling[29],MATCH(1,(Prosjekttyper_Kostnadsfordeling[Prosjekttype]=Kartleggingsplan[[#This Row],[Prosjekt-type]]) * (Prosjekttyper_Kostnadsfordeling[Fylke]=Kartleggingsplan[[#This Row],[Fylke]]),0)),"Ikke funnet") / 100</f>
        <v>0</v>
      </c>
      <c r="AN25" s="60" cm="1">
        <f t="array" ref="AN25">Kartleggingsplan[[#This Row],[Totalkostnad]] * IFERROR(INDEX(Prosjekttyper_Kostnadsfordeling[30],MATCH(1,(Prosjekttyper_Kostnadsfordeling[Prosjekttype]=Kartleggingsplan[[#This Row],[Prosjekt-type]]) * (Prosjekttyper_Kostnadsfordeling[Fylke]=Kartleggingsplan[[#This Row],[Fylke]]),0)),"Ikke funnet") / 100</f>
        <v>0</v>
      </c>
    </row>
    <row r="26" spans="2:40" x14ac:dyDescent="0.25">
      <c r="B26" t="s">
        <v>55</v>
      </c>
      <c r="C26" s="78" cm="1">
        <f t="array" ref="C26">_xlfn.XLOOKUP(1, (Kommuner[Fylke] = Valgt_Fylke) * (Kommuner[Kommune] = Kartleggingsplan[[#This Row],[Kommune]]), Kommuner[Regionnr], "")</f>
        <v>4</v>
      </c>
      <c r="D26" s="39" t="s">
        <v>549</v>
      </c>
      <c r="E26" s="39" t="s">
        <v>283</v>
      </c>
      <c r="F26" s="34" t="str">
        <f>IFERROR(INDEX(Prosjektkalkyle[Prosjekttype], MATCH(Kartleggingsplan[[#This Row],[Prosjektnavn]], Prosjektkalkyle[Prosjektnavn], 0)), "Ikke funnet")</f>
        <v>FKB</v>
      </c>
      <c r="G26">
        <f>IFERROR(INDEX(Prosjektkalkyle[Oppstart år], MATCH(Kartleggingsplan[[#This Row],[Prosjektnavn]], Prosjektkalkyle[Prosjektnavn], 0)), "Ikke funnet")</f>
        <v>2025</v>
      </c>
      <c r="H26" s="56">
        <v>198.9</v>
      </c>
      <c r="I26" s="79" t="str">
        <f>IFERROR(INDEX(Prosjektkalkyle[Enhet], MATCH(Kartleggingsplan[[#This Row],[Prosjektnavn]], Prosjektkalkyle[Prosjektnavn], 0)), "Ikke funnet")</f>
        <v>km2</v>
      </c>
      <c r="J26" s="85">
        <f>IFERROR(INDEX(Prosjektkalkyle[ Kalkyle enhetskostnad inkl. mva], MATCH(Kartleggingsplan[[#This Row],[Prosjektnavn]], Prosjektkalkyle[Prosjektnavn], 0)), "Ikke funnet")*Kartleggingsplan[[#This Row],[Antall]]</f>
        <v>364225.68</v>
      </c>
      <c r="K26" s="35" cm="1">
        <f t="array" ref="K26">Kartleggingsplan[[#This Row],[Totalkostnad]] * IFERROR(INDEX(Prosjekttyper_Kostnadsfordeling[1],MATCH(1,(Prosjekttyper_Kostnadsfordeling[Prosjekttype]=Kartleggingsplan[[#This Row],[Prosjekt-type]]) * (Prosjekttyper_Kostnadsfordeling[Fylke]=Kartleggingsplan[[#This Row],[Fylke]]),0)),"Ikke funnet") / 100</f>
        <v>30749.753033999998</v>
      </c>
      <c r="L26" s="35" cm="1">
        <f t="array" ref="L26">Kartleggingsplan[[#This Row],[Totalkostnad]] * IFERROR(INDEX(Prosjekttyper_Kostnadsfordeling[2],MATCH(1,(Prosjekttyper_Kostnadsfordeling[Prosjekttype]=Kartleggingsplan[[#This Row],[Prosjekt-type]]) * (Prosjekttyper_Kostnadsfordeling[Fylke]=Kartleggingsplan[[#This Row],[Fylke]]),0)),"Ikke funnet") / 100</f>
        <v>32070.071123999998</v>
      </c>
      <c r="M26" s="35" cm="1">
        <f t="array" ref="M26">Kartleggingsplan[[#This Row],[Totalkostnad]] * IFERROR(INDEX(Prosjekttyper_Kostnadsfordeling[3],MATCH(1,(Prosjekttyper_Kostnadsfordeling[Prosjekttype]=Kartleggingsplan[[#This Row],[Prosjekt-type]]) * (Prosjekttyper_Kostnadsfordeling[Fylke]=Kartleggingsplan[[#This Row],[Fylke]]),0)),"Ikke funnet") / 100</f>
        <v>118755.78296400001</v>
      </c>
      <c r="N26" s="35" cm="1">
        <f t="array" ref="N26">Kartleggingsplan[[#This Row],[Totalkostnad]] * IFERROR(INDEX(Prosjekttyper_Kostnadsfordeling[4],MATCH(1,(Prosjekttyper_Kostnadsfordeling[Prosjekttype]=Kartleggingsplan[[#This Row],[Prosjekt-type]]) * (Prosjekttyper_Kostnadsfordeling[Fylke]=Kartleggingsplan[[#This Row],[Fylke]]),0)),"Ikke funnet") / 100</f>
        <v>80630.45991000002</v>
      </c>
      <c r="O26" s="35" cm="1">
        <f t="array" ref="O26">Kartleggingsplan[[#This Row],[Totalkostnad]] * IFERROR(INDEX(Prosjekttyper_Kostnadsfordeling[5],MATCH(1,(Prosjekttyper_Kostnadsfordeling[Prosjekttype]=Kartleggingsplan[[#This Row],[Prosjekt-type]]) * (Prosjekttyper_Kostnadsfordeling[Fylke]=Kartleggingsplan[[#This Row],[Fylke]]),0)),"Ikke funnet") / 100</f>
        <v>32070.071123999998</v>
      </c>
      <c r="P26" s="35" cm="1">
        <f t="array" ref="P26">Kartleggingsplan[[#This Row],[Totalkostnad]] * IFERROR(INDEX(Prosjekttyper_Kostnadsfordeling[6],MATCH(1,(Prosjekttyper_Kostnadsfordeling[Prosjekttype]=Kartleggingsplan[[#This Row],[Prosjekt-type]]) * (Prosjekttyper_Kostnadsfordeling[Fylke]=Kartleggingsplan[[#This Row],[Fylke]]),0)),"Ikke funnet") / 100</f>
        <v>21680.533602</v>
      </c>
      <c r="Q26" s="35" cm="1">
        <f t="array" ref="Q26">Kartleggingsplan[[#This Row],[Totalkostnad]] * IFERROR(INDEX(Prosjekttyper_Kostnadsfordeling[7],MATCH(1,(Prosjekttyper_Kostnadsfordeling[Prosjekttype]=Kartleggingsplan[[#This Row],[Prosjekt-type]]) * (Prosjekttyper_Kostnadsfordeling[Fylke]=Kartleggingsplan[[#This Row],[Fylke]]),0)),"Ikke funnet") / 100</f>
        <v>34246.319561999997</v>
      </c>
      <c r="R26" s="35" cm="1">
        <f t="array" ref="R26">Kartleggingsplan[[#This Row],[Totalkostnad]] * IFERROR(INDEX(Prosjekttyper_Kostnadsfordeling[8],MATCH(1,(Prosjekttyper_Kostnadsfordeling[Prosjekttype]=Kartleggingsplan[[#This Row],[Prosjekt-type]]) * (Prosjekttyper_Kostnadsfordeling[Fylke]=Kartleggingsplan[[#This Row],[Fylke]]),0)),"Ikke funnet") / 100</f>
        <v>0</v>
      </c>
      <c r="S26" s="35" cm="1">
        <f t="array" ref="S26">Kartleggingsplan[[#This Row],[Totalkostnad]] * IFERROR(INDEX(Prosjekttyper_Kostnadsfordeling[9],MATCH(1,(Prosjekttyper_Kostnadsfordeling[Prosjekttype]=Kartleggingsplan[[#This Row],[Prosjekt-type]]) * (Prosjekttyper_Kostnadsfordeling[Fylke]=Kartleggingsplan[[#This Row],[Fylke]]),0)),"Ikke funnet") / 100</f>
        <v>14022.688679999999</v>
      </c>
      <c r="T26" s="35" cm="1">
        <f t="array" ref="T26">Kartleggingsplan[[#This Row],[Totalkostnad]] * IFERROR(INDEX(Prosjekttyper_Kostnadsfordeling[10],MATCH(1,(Prosjekttyper_Kostnadsfordeling[Prosjekttype]=Kartleggingsplan[[#This Row],[Prosjekt-type]]) * (Prosjekttyper_Kostnadsfordeling[Fylke]=Kartleggingsplan[[#This Row],[Fylke]]),0)),"Ikke funnet") / 100</f>
        <v>0</v>
      </c>
      <c r="U26" s="35" cm="1">
        <f t="array" ref="U26">Kartleggingsplan[[#This Row],[Totalkostnad]] * IFERROR(INDEX(Prosjekttyper_Kostnadsfordeling[11],MATCH(1,(Prosjekttyper_Kostnadsfordeling[Prosjekttype]=Kartleggingsplan[[#This Row],[Prosjekt-type]]) * (Prosjekttyper_Kostnadsfordeling[Fylke]=Kartleggingsplan[[#This Row],[Fylke]]),0)),"Ikke funnet") / 100</f>
        <v>13840.575839999998</v>
      </c>
      <c r="V26" s="35" cm="1">
        <f t="array" ref="V26">Kartleggingsplan[[#This Row],[Totalkostnad]] * IFERROR(INDEX(Prosjekttyper_Kostnadsfordeling[12],MATCH(1,(Prosjekttyper_Kostnadsfordeling[Prosjekttype]=Kartleggingsplan[[#This Row],[Prosjekt-type]]) * (Prosjekttyper_Kostnadsfordeling[Fylke]=Kartleggingsplan[[#This Row],[Fylke]]),0)),"Ikke funnet") / 100</f>
        <v>0</v>
      </c>
      <c r="W26" s="35" cm="1">
        <f t="array" ref="W26">Kartleggingsplan[[#This Row],[Totalkostnad]] * IFERROR(INDEX(Prosjekttyper_Kostnadsfordeling[13],MATCH(1,(Prosjekttyper_Kostnadsfordeling[Prosjekttype]=Kartleggingsplan[[#This Row],[Prosjekt-type]]) * (Prosjekttyper_Kostnadsfordeling[Fylke]=Kartleggingsplan[[#This Row],[Fylke]]),0)),"Ikke funnet") / 100</f>
        <v>0</v>
      </c>
      <c r="X26" s="35" cm="1">
        <f t="array" ref="X26">Kartleggingsplan[[#This Row],[Totalkostnad]] * IFERROR(INDEX(Prosjekttyper_Kostnadsfordeling[14],MATCH(1,(Prosjekttyper_Kostnadsfordeling[Prosjekttype]=Kartleggingsplan[[#This Row],[Prosjekt-type]]) * (Prosjekttyper_Kostnadsfordeling[Fylke]=Kartleggingsplan[[#This Row],[Fylke]]),0)),"Ikke funnet") / 100</f>
        <v>0</v>
      </c>
      <c r="Y26" s="35" cm="1">
        <f t="array" ref="Y26">Kartleggingsplan[[#This Row],[Totalkostnad]] * IFERROR(INDEX(Prosjekttyper_Kostnadsfordeling[15],MATCH(1,(Prosjekttyper_Kostnadsfordeling[Prosjekttype]=Kartleggingsplan[[#This Row],[Prosjekt-type]]) * (Prosjekttyper_Kostnadsfordeling[Fylke]=Kartleggingsplan[[#This Row],[Fylke]]),0)),"Ikke funnet") / 100</f>
        <v>0</v>
      </c>
      <c r="Z26" s="35" cm="1">
        <f t="array" ref="Z26">Kartleggingsplan[[#This Row],[Totalkostnad]] * IFERROR(INDEX(Prosjekttyper_Kostnadsfordeling[16],MATCH(1,(Prosjekttyper_Kostnadsfordeling[Prosjekttype]=Kartleggingsplan[[#This Row],[Prosjekt-type]]) * (Prosjekttyper_Kostnadsfordeling[Fylke]=Kartleggingsplan[[#This Row],[Fylke]]),0)),"Ikke funnet") / 100</f>
        <v>0</v>
      </c>
      <c r="AA26" s="35" cm="1">
        <f t="array" ref="AA26">Kartleggingsplan[[#This Row],[Totalkostnad]] * IFERROR(INDEX(Prosjekttyper_Kostnadsfordeling[17],MATCH(1,(Prosjekttyper_Kostnadsfordeling[Prosjekttype]=Kartleggingsplan[[#This Row],[Prosjekt-type]]) * (Prosjekttyper_Kostnadsfordeling[Fylke]=Kartleggingsplan[[#This Row],[Fylke]]),0)),"Ikke funnet") / 100</f>
        <v>0</v>
      </c>
      <c r="AB26" s="35" cm="1">
        <f t="array" ref="AB26">Kartleggingsplan[[#This Row],[Totalkostnad]] * IFERROR(INDEX(Prosjekttyper_Kostnadsfordeling[18],MATCH(1,(Prosjekttyper_Kostnadsfordeling[Prosjekttype]=Kartleggingsplan[[#This Row],[Prosjekt-type]]) * (Prosjekttyper_Kostnadsfordeling[Fylke]=Kartleggingsplan[[#This Row],[Fylke]]),0)),"Ikke funnet") / 100</f>
        <v>0</v>
      </c>
      <c r="AC26" s="35" cm="1">
        <f t="array" ref="AC26">Kartleggingsplan[[#This Row],[Totalkostnad]] * IFERROR(INDEX(Prosjekttyper_Kostnadsfordeling[19],MATCH(1,(Prosjekttyper_Kostnadsfordeling[Prosjekttype]=Kartleggingsplan[[#This Row],[Prosjekt-type]]) * (Prosjekttyper_Kostnadsfordeling[Fylke]=Kartleggingsplan[[#This Row],[Fylke]]),0)),"Ikke funnet") / 100</f>
        <v>0</v>
      </c>
      <c r="AD26" s="35" cm="1">
        <f t="array" ref="AD26">Kartleggingsplan[[#This Row],[Totalkostnad]] * IFERROR(INDEX(Prosjekttyper_Kostnadsfordeling[20],MATCH(1,(Prosjekttyper_Kostnadsfordeling[Prosjekttype]=Kartleggingsplan[[#This Row],[Prosjekt-type]]) * (Prosjekttyper_Kostnadsfordeling[Fylke]=Kartleggingsplan[[#This Row],[Fylke]]),0)),"Ikke funnet") / 100</f>
        <v>0</v>
      </c>
      <c r="AE26" s="60" cm="1">
        <f t="array" ref="AE26">Kartleggingsplan[[#This Row],[Totalkostnad]] * IFERROR(INDEX(Prosjekttyper_Kostnadsfordeling[21],MATCH(1,(Prosjekttyper_Kostnadsfordeling[Prosjekttype]=Kartleggingsplan[[#This Row],[Prosjekt-type]]) * (Prosjekttyper_Kostnadsfordeling[Fylke]=Kartleggingsplan[[#This Row],[Fylke]]),0)),"Ikke funnet") / 100</f>
        <v>0</v>
      </c>
      <c r="AF26" s="60" cm="1">
        <f t="array" ref="AF26">Kartleggingsplan[[#This Row],[Totalkostnad]] * IFERROR(INDEX(Prosjekttyper_Kostnadsfordeling[22],MATCH(1,(Prosjekttyper_Kostnadsfordeling[Prosjekttype]=Kartleggingsplan[[#This Row],[Prosjekt-type]]) * (Prosjekttyper_Kostnadsfordeling[Fylke]=Kartleggingsplan[[#This Row],[Fylke]]),0)),"Ikke funnet") / 100</f>
        <v>0</v>
      </c>
      <c r="AG26" s="60" cm="1">
        <f t="array" ref="AG26">Kartleggingsplan[[#This Row],[Totalkostnad]] * IFERROR(INDEX(Prosjekttyper_Kostnadsfordeling[23],MATCH(1,(Prosjekttyper_Kostnadsfordeling[Prosjekttype]=Kartleggingsplan[[#This Row],[Prosjekt-type]]) * (Prosjekttyper_Kostnadsfordeling[Fylke]=Kartleggingsplan[[#This Row],[Fylke]]),0)),"Ikke funnet") / 100</f>
        <v>0</v>
      </c>
      <c r="AH26" s="60" cm="1">
        <f t="array" ref="AH26">Kartleggingsplan[[#This Row],[Totalkostnad]] * IFERROR(INDEX(Prosjekttyper_Kostnadsfordeling[24],MATCH(1,(Prosjekttyper_Kostnadsfordeling[Prosjekttype]=Kartleggingsplan[[#This Row],[Prosjekt-type]]) * (Prosjekttyper_Kostnadsfordeling[Fylke]=Kartleggingsplan[[#This Row],[Fylke]]),0)),"Ikke funnet") / 100</f>
        <v>0</v>
      </c>
      <c r="AI26" s="60" cm="1">
        <f t="array" ref="AI26">Kartleggingsplan[[#This Row],[Totalkostnad]] * IFERROR(INDEX(Prosjekttyper_Kostnadsfordeling[25],MATCH(1,(Prosjekttyper_Kostnadsfordeling[Prosjekttype]=Kartleggingsplan[[#This Row],[Prosjekt-type]]) * (Prosjekttyper_Kostnadsfordeling[Fylke]=Kartleggingsplan[[#This Row],[Fylke]]),0)),"Ikke funnet") / 100</f>
        <v>0</v>
      </c>
      <c r="AJ26" s="60" cm="1">
        <f t="array" ref="AJ26">Kartleggingsplan[[#This Row],[Totalkostnad]] * IFERROR(INDEX(Prosjekttyper_Kostnadsfordeling[26],MATCH(1,(Prosjekttyper_Kostnadsfordeling[Prosjekttype]=Kartleggingsplan[[#This Row],[Prosjekt-type]]) * (Prosjekttyper_Kostnadsfordeling[Fylke]=Kartleggingsplan[[#This Row],[Fylke]]),0)),"Ikke funnet") / 100</f>
        <v>0</v>
      </c>
      <c r="AK26" s="60" cm="1">
        <f t="array" ref="AK26">Kartleggingsplan[[#This Row],[Totalkostnad]] * IFERROR(INDEX(Prosjekttyper_Kostnadsfordeling[27],MATCH(1,(Prosjekttyper_Kostnadsfordeling[Prosjekttype]=Kartleggingsplan[[#This Row],[Prosjekt-type]]) * (Prosjekttyper_Kostnadsfordeling[Fylke]=Kartleggingsplan[[#This Row],[Fylke]]),0)),"Ikke funnet") / 100</f>
        <v>0</v>
      </c>
      <c r="AL26" s="60" cm="1">
        <f t="array" ref="AL26">Kartleggingsplan[[#This Row],[Totalkostnad]] * IFERROR(INDEX(Prosjekttyper_Kostnadsfordeling[28],MATCH(1,(Prosjekttyper_Kostnadsfordeling[Prosjekttype]=Kartleggingsplan[[#This Row],[Prosjekt-type]]) * (Prosjekttyper_Kostnadsfordeling[Fylke]=Kartleggingsplan[[#This Row],[Fylke]]),0)),"Ikke funnet") / 100</f>
        <v>0</v>
      </c>
      <c r="AM26" s="60" cm="1">
        <f t="array" ref="AM26">Kartleggingsplan[[#This Row],[Totalkostnad]] * IFERROR(INDEX(Prosjekttyper_Kostnadsfordeling[29],MATCH(1,(Prosjekttyper_Kostnadsfordeling[Prosjekttype]=Kartleggingsplan[[#This Row],[Prosjekt-type]]) * (Prosjekttyper_Kostnadsfordeling[Fylke]=Kartleggingsplan[[#This Row],[Fylke]]),0)),"Ikke funnet") / 100</f>
        <v>0</v>
      </c>
      <c r="AN26" s="60" cm="1">
        <f t="array" ref="AN26">Kartleggingsplan[[#This Row],[Totalkostnad]] * IFERROR(INDEX(Prosjekttyper_Kostnadsfordeling[30],MATCH(1,(Prosjekttyper_Kostnadsfordeling[Prosjekttype]=Kartleggingsplan[[#This Row],[Prosjekt-type]]) * (Prosjekttyper_Kostnadsfordeling[Fylke]=Kartleggingsplan[[#This Row],[Fylke]]),0)),"Ikke funnet") / 100</f>
        <v>0</v>
      </c>
    </row>
    <row r="27" spans="2:40" x14ac:dyDescent="0.25">
      <c r="B27" t="s">
        <v>55</v>
      </c>
      <c r="C27" s="78" cm="1">
        <f t="array" ref="C27">_xlfn.XLOOKUP(1, (Kommuner[Fylke] = Valgt_Fylke) * (Kommuner[Kommune] = Kartleggingsplan[[#This Row],[Kommune]]), Kommuner[Regionnr], "")</f>
        <v>4</v>
      </c>
      <c r="D27" s="39" t="s">
        <v>549</v>
      </c>
      <c r="E27" s="39" t="s">
        <v>284</v>
      </c>
      <c r="F27" s="34" t="str">
        <f>IFERROR(INDEX(Prosjektkalkyle[Prosjekttype], MATCH(Kartleggingsplan[[#This Row],[Prosjektnavn]], Prosjektkalkyle[Prosjektnavn], 0)), "Ikke funnet")</f>
        <v>FKB</v>
      </c>
      <c r="G27">
        <f>IFERROR(INDEX(Prosjektkalkyle[Oppstart år], MATCH(Kartleggingsplan[[#This Row],[Prosjektnavn]], Prosjektkalkyle[Prosjektnavn], 0)), "Ikke funnet")</f>
        <v>2025</v>
      </c>
      <c r="H27" s="56">
        <v>258.60000000000002</v>
      </c>
      <c r="I27" s="79" t="str">
        <f>IFERROR(INDEX(Prosjektkalkyle[Enhet], MATCH(Kartleggingsplan[[#This Row],[Prosjektnavn]], Prosjektkalkyle[Prosjektnavn], 0)), "Ikke funnet")</f>
        <v>km2</v>
      </c>
      <c r="J27" s="85">
        <f>IFERROR(INDEX(Prosjektkalkyle[ Kalkyle enhetskostnad inkl. mva], MATCH(Kartleggingsplan[[#This Row],[Prosjektnavn]], Prosjektkalkyle[Prosjektnavn], 0)), "Ikke funnet")*Kartleggingsplan[[#This Row],[Antall]]</f>
        <v>473548.32000000007</v>
      </c>
      <c r="K27" s="35" cm="1">
        <f t="array" ref="K27">Kartleggingsplan[[#This Row],[Totalkostnad]] * IFERROR(INDEX(Prosjekttyper_Kostnadsfordeling[1],MATCH(1,(Prosjekttyper_Kostnadsfordeling[Prosjekttype]=Kartleggingsplan[[#This Row],[Prosjekt-type]]) * (Prosjekttyper_Kostnadsfordeling[Fylke]=Kartleggingsplan[[#This Row],[Fylke]]),0)),"Ikke funnet") / 100</f>
        <v>39979.316916000003</v>
      </c>
      <c r="L27" s="35" cm="1">
        <f t="array" ref="L27">Kartleggingsplan[[#This Row],[Totalkostnad]] * IFERROR(INDEX(Prosjekttyper_Kostnadsfordeling[2],MATCH(1,(Prosjekttyper_Kostnadsfordeling[Prosjekttype]=Kartleggingsplan[[#This Row],[Prosjekt-type]]) * (Prosjekttyper_Kostnadsfordeling[Fylke]=Kartleggingsplan[[#This Row],[Fylke]]),0)),"Ikke funnet") / 100</f>
        <v>41695.929576000002</v>
      </c>
      <c r="M27" s="35" cm="1">
        <f t="array" ref="M27">Kartleggingsplan[[#This Row],[Totalkostnad]] * IFERROR(INDEX(Prosjekttyper_Kostnadsfordeling[3],MATCH(1,(Prosjekttyper_Kostnadsfordeling[Prosjekttype]=Kartleggingsplan[[#This Row],[Prosjekt-type]]) * (Prosjekttyper_Kostnadsfordeling[Fylke]=Kartleggingsplan[[#This Row],[Fylke]]),0)),"Ikke funnet") / 100</f>
        <v>154400.42973600005</v>
      </c>
      <c r="N27" s="35" cm="1">
        <f t="array" ref="N27">Kartleggingsplan[[#This Row],[Totalkostnad]] * IFERROR(INDEX(Prosjekttyper_Kostnadsfordeling[4],MATCH(1,(Prosjekttyper_Kostnadsfordeling[Prosjekttype]=Kartleggingsplan[[#This Row],[Prosjekt-type]]) * (Prosjekttyper_Kostnadsfordeling[Fylke]=Kartleggingsplan[[#This Row],[Fylke]]),0)),"Ikke funnet") / 100</f>
        <v>104831.75934000002</v>
      </c>
      <c r="O27" s="35" cm="1">
        <f t="array" ref="O27">Kartleggingsplan[[#This Row],[Totalkostnad]] * IFERROR(INDEX(Prosjekttyper_Kostnadsfordeling[5],MATCH(1,(Prosjekttyper_Kostnadsfordeling[Prosjekttype]=Kartleggingsplan[[#This Row],[Prosjekt-type]]) * (Prosjekttyper_Kostnadsfordeling[Fylke]=Kartleggingsplan[[#This Row],[Fylke]]),0)),"Ikke funnet") / 100</f>
        <v>41695.929576000002</v>
      </c>
      <c r="P27" s="35" cm="1">
        <f t="array" ref="P27">Kartleggingsplan[[#This Row],[Totalkostnad]] * IFERROR(INDEX(Prosjekttyper_Kostnadsfordeling[6],MATCH(1,(Prosjekttyper_Kostnadsfordeling[Prosjekttype]=Kartleggingsplan[[#This Row],[Prosjekt-type]]) * (Prosjekttyper_Kostnadsfordeling[Fylke]=Kartleggingsplan[[#This Row],[Fylke]]),0)),"Ikke funnet") / 100</f>
        <v>28187.963748000009</v>
      </c>
      <c r="Q27" s="35" cm="1">
        <f t="array" ref="Q27">Kartleggingsplan[[#This Row],[Totalkostnad]] * IFERROR(INDEX(Prosjekttyper_Kostnadsfordeling[7],MATCH(1,(Prosjekttyper_Kostnadsfordeling[Prosjekttype]=Kartleggingsplan[[#This Row],[Prosjekt-type]]) * (Prosjekttyper_Kostnadsfordeling[Fylke]=Kartleggingsplan[[#This Row],[Fylke]]),0)),"Ikke funnet") / 100</f>
        <v>44525.380788000002</v>
      </c>
      <c r="R27" s="35" cm="1">
        <f t="array" ref="R27">Kartleggingsplan[[#This Row],[Totalkostnad]] * IFERROR(INDEX(Prosjekttyper_Kostnadsfordeling[8],MATCH(1,(Prosjekttyper_Kostnadsfordeling[Prosjekttype]=Kartleggingsplan[[#This Row],[Prosjekt-type]]) * (Prosjekttyper_Kostnadsfordeling[Fylke]=Kartleggingsplan[[#This Row],[Fylke]]),0)),"Ikke funnet") / 100</f>
        <v>0</v>
      </c>
      <c r="S27" s="35" cm="1">
        <f t="array" ref="S27">Kartleggingsplan[[#This Row],[Totalkostnad]] * IFERROR(INDEX(Prosjekttyper_Kostnadsfordeling[9],MATCH(1,(Prosjekttyper_Kostnadsfordeling[Prosjekttype]=Kartleggingsplan[[#This Row],[Prosjekt-type]]) * (Prosjekttyper_Kostnadsfordeling[Fylke]=Kartleggingsplan[[#This Row],[Fylke]]),0)),"Ikke funnet") / 100</f>
        <v>18231.610320000003</v>
      </c>
      <c r="T27" s="35" cm="1">
        <f t="array" ref="T27">Kartleggingsplan[[#This Row],[Totalkostnad]] * IFERROR(INDEX(Prosjekttyper_Kostnadsfordeling[10],MATCH(1,(Prosjekttyper_Kostnadsfordeling[Prosjekttype]=Kartleggingsplan[[#This Row],[Prosjekt-type]]) * (Prosjekttyper_Kostnadsfordeling[Fylke]=Kartleggingsplan[[#This Row],[Fylke]]),0)),"Ikke funnet") / 100</f>
        <v>0</v>
      </c>
      <c r="U27" s="35" cm="1">
        <f t="array" ref="U27">Kartleggingsplan[[#This Row],[Totalkostnad]] * IFERROR(INDEX(Prosjekttyper_Kostnadsfordeling[11],MATCH(1,(Prosjekttyper_Kostnadsfordeling[Prosjekttype]=Kartleggingsplan[[#This Row],[Prosjekt-type]]) * (Prosjekttyper_Kostnadsfordeling[Fylke]=Kartleggingsplan[[#This Row],[Fylke]]),0)),"Ikke funnet") / 100</f>
        <v>17994.836160000003</v>
      </c>
      <c r="V27" s="35" cm="1">
        <f t="array" ref="V27">Kartleggingsplan[[#This Row],[Totalkostnad]] * IFERROR(INDEX(Prosjekttyper_Kostnadsfordeling[12],MATCH(1,(Prosjekttyper_Kostnadsfordeling[Prosjekttype]=Kartleggingsplan[[#This Row],[Prosjekt-type]]) * (Prosjekttyper_Kostnadsfordeling[Fylke]=Kartleggingsplan[[#This Row],[Fylke]]),0)),"Ikke funnet") / 100</f>
        <v>0</v>
      </c>
      <c r="W27" s="35" cm="1">
        <f t="array" ref="W27">Kartleggingsplan[[#This Row],[Totalkostnad]] * IFERROR(INDEX(Prosjekttyper_Kostnadsfordeling[13],MATCH(1,(Prosjekttyper_Kostnadsfordeling[Prosjekttype]=Kartleggingsplan[[#This Row],[Prosjekt-type]]) * (Prosjekttyper_Kostnadsfordeling[Fylke]=Kartleggingsplan[[#This Row],[Fylke]]),0)),"Ikke funnet") / 100</f>
        <v>0</v>
      </c>
      <c r="X27" s="35" cm="1">
        <f t="array" ref="X27">Kartleggingsplan[[#This Row],[Totalkostnad]] * IFERROR(INDEX(Prosjekttyper_Kostnadsfordeling[14],MATCH(1,(Prosjekttyper_Kostnadsfordeling[Prosjekttype]=Kartleggingsplan[[#This Row],[Prosjekt-type]]) * (Prosjekttyper_Kostnadsfordeling[Fylke]=Kartleggingsplan[[#This Row],[Fylke]]),0)),"Ikke funnet") / 100</f>
        <v>0</v>
      </c>
      <c r="Y27" s="35" cm="1">
        <f t="array" ref="Y27">Kartleggingsplan[[#This Row],[Totalkostnad]] * IFERROR(INDEX(Prosjekttyper_Kostnadsfordeling[15],MATCH(1,(Prosjekttyper_Kostnadsfordeling[Prosjekttype]=Kartleggingsplan[[#This Row],[Prosjekt-type]]) * (Prosjekttyper_Kostnadsfordeling[Fylke]=Kartleggingsplan[[#This Row],[Fylke]]),0)),"Ikke funnet") / 100</f>
        <v>0</v>
      </c>
      <c r="Z27" s="35" cm="1">
        <f t="array" ref="Z27">Kartleggingsplan[[#This Row],[Totalkostnad]] * IFERROR(INDEX(Prosjekttyper_Kostnadsfordeling[16],MATCH(1,(Prosjekttyper_Kostnadsfordeling[Prosjekttype]=Kartleggingsplan[[#This Row],[Prosjekt-type]]) * (Prosjekttyper_Kostnadsfordeling[Fylke]=Kartleggingsplan[[#This Row],[Fylke]]),0)),"Ikke funnet") / 100</f>
        <v>0</v>
      </c>
      <c r="AA27" s="35" cm="1">
        <f t="array" ref="AA27">Kartleggingsplan[[#This Row],[Totalkostnad]] * IFERROR(INDEX(Prosjekttyper_Kostnadsfordeling[17],MATCH(1,(Prosjekttyper_Kostnadsfordeling[Prosjekttype]=Kartleggingsplan[[#This Row],[Prosjekt-type]]) * (Prosjekttyper_Kostnadsfordeling[Fylke]=Kartleggingsplan[[#This Row],[Fylke]]),0)),"Ikke funnet") / 100</f>
        <v>0</v>
      </c>
      <c r="AB27" s="35" cm="1">
        <f t="array" ref="AB27">Kartleggingsplan[[#This Row],[Totalkostnad]] * IFERROR(INDEX(Prosjekttyper_Kostnadsfordeling[18],MATCH(1,(Prosjekttyper_Kostnadsfordeling[Prosjekttype]=Kartleggingsplan[[#This Row],[Prosjekt-type]]) * (Prosjekttyper_Kostnadsfordeling[Fylke]=Kartleggingsplan[[#This Row],[Fylke]]),0)),"Ikke funnet") / 100</f>
        <v>0</v>
      </c>
      <c r="AC27" s="35" cm="1">
        <f t="array" ref="AC27">Kartleggingsplan[[#This Row],[Totalkostnad]] * IFERROR(INDEX(Prosjekttyper_Kostnadsfordeling[19],MATCH(1,(Prosjekttyper_Kostnadsfordeling[Prosjekttype]=Kartleggingsplan[[#This Row],[Prosjekt-type]]) * (Prosjekttyper_Kostnadsfordeling[Fylke]=Kartleggingsplan[[#This Row],[Fylke]]),0)),"Ikke funnet") / 100</f>
        <v>0</v>
      </c>
      <c r="AD27" s="35" cm="1">
        <f t="array" ref="AD27">Kartleggingsplan[[#This Row],[Totalkostnad]] * IFERROR(INDEX(Prosjekttyper_Kostnadsfordeling[20],MATCH(1,(Prosjekttyper_Kostnadsfordeling[Prosjekttype]=Kartleggingsplan[[#This Row],[Prosjekt-type]]) * (Prosjekttyper_Kostnadsfordeling[Fylke]=Kartleggingsplan[[#This Row],[Fylke]]),0)),"Ikke funnet") / 100</f>
        <v>0</v>
      </c>
      <c r="AE27" s="60" cm="1">
        <f t="array" ref="AE27">Kartleggingsplan[[#This Row],[Totalkostnad]] * IFERROR(INDEX(Prosjekttyper_Kostnadsfordeling[21],MATCH(1,(Prosjekttyper_Kostnadsfordeling[Prosjekttype]=Kartleggingsplan[[#This Row],[Prosjekt-type]]) * (Prosjekttyper_Kostnadsfordeling[Fylke]=Kartleggingsplan[[#This Row],[Fylke]]),0)),"Ikke funnet") / 100</f>
        <v>0</v>
      </c>
      <c r="AF27" s="60" cm="1">
        <f t="array" ref="AF27">Kartleggingsplan[[#This Row],[Totalkostnad]] * IFERROR(INDEX(Prosjekttyper_Kostnadsfordeling[22],MATCH(1,(Prosjekttyper_Kostnadsfordeling[Prosjekttype]=Kartleggingsplan[[#This Row],[Prosjekt-type]]) * (Prosjekttyper_Kostnadsfordeling[Fylke]=Kartleggingsplan[[#This Row],[Fylke]]),0)),"Ikke funnet") / 100</f>
        <v>0</v>
      </c>
      <c r="AG27" s="60" cm="1">
        <f t="array" ref="AG27">Kartleggingsplan[[#This Row],[Totalkostnad]] * IFERROR(INDEX(Prosjekttyper_Kostnadsfordeling[23],MATCH(1,(Prosjekttyper_Kostnadsfordeling[Prosjekttype]=Kartleggingsplan[[#This Row],[Prosjekt-type]]) * (Prosjekttyper_Kostnadsfordeling[Fylke]=Kartleggingsplan[[#This Row],[Fylke]]),0)),"Ikke funnet") / 100</f>
        <v>0</v>
      </c>
      <c r="AH27" s="60" cm="1">
        <f t="array" ref="AH27">Kartleggingsplan[[#This Row],[Totalkostnad]] * IFERROR(INDEX(Prosjekttyper_Kostnadsfordeling[24],MATCH(1,(Prosjekttyper_Kostnadsfordeling[Prosjekttype]=Kartleggingsplan[[#This Row],[Prosjekt-type]]) * (Prosjekttyper_Kostnadsfordeling[Fylke]=Kartleggingsplan[[#This Row],[Fylke]]),0)),"Ikke funnet") / 100</f>
        <v>0</v>
      </c>
      <c r="AI27" s="60" cm="1">
        <f t="array" ref="AI27">Kartleggingsplan[[#This Row],[Totalkostnad]] * IFERROR(INDEX(Prosjekttyper_Kostnadsfordeling[25],MATCH(1,(Prosjekttyper_Kostnadsfordeling[Prosjekttype]=Kartleggingsplan[[#This Row],[Prosjekt-type]]) * (Prosjekttyper_Kostnadsfordeling[Fylke]=Kartleggingsplan[[#This Row],[Fylke]]),0)),"Ikke funnet") / 100</f>
        <v>0</v>
      </c>
      <c r="AJ27" s="60" cm="1">
        <f t="array" ref="AJ27">Kartleggingsplan[[#This Row],[Totalkostnad]] * IFERROR(INDEX(Prosjekttyper_Kostnadsfordeling[26],MATCH(1,(Prosjekttyper_Kostnadsfordeling[Prosjekttype]=Kartleggingsplan[[#This Row],[Prosjekt-type]]) * (Prosjekttyper_Kostnadsfordeling[Fylke]=Kartleggingsplan[[#This Row],[Fylke]]),0)),"Ikke funnet") / 100</f>
        <v>0</v>
      </c>
      <c r="AK27" s="60" cm="1">
        <f t="array" ref="AK27">Kartleggingsplan[[#This Row],[Totalkostnad]] * IFERROR(INDEX(Prosjekttyper_Kostnadsfordeling[27],MATCH(1,(Prosjekttyper_Kostnadsfordeling[Prosjekttype]=Kartleggingsplan[[#This Row],[Prosjekt-type]]) * (Prosjekttyper_Kostnadsfordeling[Fylke]=Kartleggingsplan[[#This Row],[Fylke]]),0)),"Ikke funnet") / 100</f>
        <v>0</v>
      </c>
      <c r="AL27" s="60" cm="1">
        <f t="array" ref="AL27">Kartleggingsplan[[#This Row],[Totalkostnad]] * IFERROR(INDEX(Prosjekttyper_Kostnadsfordeling[28],MATCH(1,(Prosjekttyper_Kostnadsfordeling[Prosjekttype]=Kartleggingsplan[[#This Row],[Prosjekt-type]]) * (Prosjekttyper_Kostnadsfordeling[Fylke]=Kartleggingsplan[[#This Row],[Fylke]]),0)),"Ikke funnet") / 100</f>
        <v>0</v>
      </c>
      <c r="AM27" s="60" cm="1">
        <f t="array" ref="AM27">Kartleggingsplan[[#This Row],[Totalkostnad]] * IFERROR(INDEX(Prosjekttyper_Kostnadsfordeling[29],MATCH(1,(Prosjekttyper_Kostnadsfordeling[Prosjekttype]=Kartleggingsplan[[#This Row],[Prosjekt-type]]) * (Prosjekttyper_Kostnadsfordeling[Fylke]=Kartleggingsplan[[#This Row],[Fylke]]),0)),"Ikke funnet") / 100</f>
        <v>0</v>
      </c>
      <c r="AN27" s="60" cm="1">
        <f t="array" ref="AN27">Kartleggingsplan[[#This Row],[Totalkostnad]] * IFERROR(INDEX(Prosjekttyper_Kostnadsfordeling[30],MATCH(1,(Prosjekttyper_Kostnadsfordeling[Prosjekttype]=Kartleggingsplan[[#This Row],[Prosjekt-type]]) * (Prosjekttyper_Kostnadsfordeling[Fylke]=Kartleggingsplan[[#This Row],[Fylke]]),0)),"Ikke funnet") / 100</f>
        <v>0</v>
      </c>
    </row>
    <row r="28" spans="2:40" x14ac:dyDescent="0.25">
      <c r="B28" t="s">
        <v>55</v>
      </c>
      <c r="C28" s="78" cm="1">
        <f t="array" ref="C28">_xlfn.XLOOKUP(1, (Kommuner[Fylke] = Valgt_Fylke) * (Kommuner[Kommune] = Kartleggingsplan[[#This Row],[Kommune]]), Kommuner[Regionnr], "")</f>
        <v>4</v>
      </c>
      <c r="D28" s="39" t="s">
        <v>549</v>
      </c>
      <c r="E28" s="39" t="s">
        <v>287</v>
      </c>
      <c r="F28" s="34" t="str">
        <f>IFERROR(INDEX(Prosjektkalkyle[Prosjekttype], MATCH(Kartleggingsplan[[#This Row],[Prosjektnavn]], Prosjektkalkyle[Prosjektnavn], 0)), "Ikke funnet")</f>
        <v>FKB</v>
      </c>
      <c r="G28">
        <f>IFERROR(INDEX(Prosjektkalkyle[Oppstart år], MATCH(Kartleggingsplan[[#This Row],[Prosjektnavn]], Prosjektkalkyle[Prosjektnavn], 0)), "Ikke funnet")</f>
        <v>2025</v>
      </c>
      <c r="H28" s="56">
        <v>356.6</v>
      </c>
      <c r="I28" s="79" t="str">
        <f>IFERROR(INDEX(Prosjektkalkyle[Enhet], MATCH(Kartleggingsplan[[#This Row],[Prosjektnavn]], Prosjektkalkyle[Prosjektnavn], 0)), "Ikke funnet")</f>
        <v>km2</v>
      </c>
      <c r="J28" s="85">
        <f>IFERROR(INDEX(Prosjektkalkyle[ Kalkyle enhetskostnad inkl. mva], MATCH(Kartleggingsplan[[#This Row],[Prosjektnavn]], Prosjektkalkyle[Prosjektnavn], 0)), "Ikke funnet")*Kartleggingsplan[[#This Row],[Antall]]</f>
        <v>653005.92000000004</v>
      </c>
      <c r="K28" s="35" cm="1">
        <f t="array" ref="K28">Kartleggingsplan[[#This Row],[Totalkostnad]] * IFERROR(INDEX(Prosjekttyper_Kostnadsfordeling[1],MATCH(1,(Prosjekttyper_Kostnadsfordeling[Prosjekttype]=Kartleggingsplan[[#This Row],[Prosjekt-type]]) * (Prosjekttyper_Kostnadsfordeling[Fylke]=Kartleggingsplan[[#This Row],[Fylke]]),0)),"Ikke funnet") / 100</f>
        <v>55130.024795999991</v>
      </c>
      <c r="L28" s="35" cm="1">
        <f t="array" ref="L28">Kartleggingsplan[[#This Row],[Totalkostnad]] * IFERROR(INDEX(Prosjekttyper_Kostnadsfordeling[2],MATCH(1,(Prosjekttyper_Kostnadsfordeling[Prosjekttype]=Kartleggingsplan[[#This Row],[Prosjekt-type]]) * (Prosjekttyper_Kostnadsfordeling[Fylke]=Kartleggingsplan[[#This Row],[Fylke]]),0)),"Ikke funnet") / 100</f>
        <v>57497.171256000001</v>
      </c>
      <c r="M28" s="35" cm="1">
        <f t="array" ref="M28">Kartleggingsplan[[#This Row],[Totalkostnad]] * IFERROR(INDEX(Prosjekttyper_Kostnadsfordeling[3],MATCH(1,(Prosjekttyper_Kostnadsfordeling[Prosjekttype]=Kartleggingsplan[[#This Row],[Prosjekt-type]]) * (Prosjekttyper_Kostnadsfordeling[Fylke]=Kartleggingsplan[[#This Row],[Fylke]]),0)),"Ikke funnet") / 100</f>
        <v>212912.58021600003</v>
      </c>
      <c r="N28" s="35" cm="1">
        <f t="array" ref="N28">Kartleggingsplan[[#This Row],[Totalkostnad]] * IFERROR(INDEX(Prosjekttyper_Kostnadsfordeling[4],MATCH(1,(Prosjekttyper_Kostnadsfordeling[Prosjekttype]=Kartleggingsplan[[#This Row],[Prosjekt-type]]) * (Prosjekttyper_Kostnadsfordeling[Fylke]=Kartleggingsplan[[#This Row],[Fylke]]),0)),"Ikke funnet") / 100</f>
        <v>144559.18554000003</v>
      </c>
      <c r="O28" s="35" cm="1">
        <f t="array" ref="O28">Kartleggingsplan[[#This Row],[Totalkostnad]] * IFERROR(INDEX(Prosjekttyper_Kostnadsfordeling[5],MATCH(1,(Prosjekttyper_Kostnadsfordeling[Prosjekttype]=Kartleggingsplan[[#This Row],[Prosjekt-type]]) * (Prosjekttyper_Kostnadsfordeling[Fylke]=Kartleggingsplan[[#This Row],[Fylke]]),0)),"Ikke funnet") / 100</f>
        <v>57497.171256000001</v>
      </c>
      <c r="P28" s="35" cm="1">
        <f t="array" ref="P28">Kartleggingsplan[[#This Row],[Totalkostnad]] * IFERROR(INDEX(Prosjekttyper_Kostnadsfordeling[6],MATCH(1,(Prosjekttyper_Kostnadsfordeling[Prosjekttype]=Kartleggingsplan[[#This Row],[Prosjekt-type]]) * (Prosjekttyper_Kostnadsfordeling[Fylke]=Kartleggingsplan[[#This Row],[Fylke]]),0)),"Ikke funnet") / 100</f>
        <v>38870.177388000004</v>
      </c>
      <c r="Q28" s="35" cm="1">
        <f t="array" ref="Q28">Kartleggingsplan[[#This Row],[Totalkostnad]] * IFERROR(INDEX(Prosjekttyper_Kostnadsfordeling[7],MATCH(1,(Prosjekttyper_Kostnadsfordeling[Prosjekttype]=Kartleggingsplan[[#This Row],[Prosjekt-type]]) * (Prosjekttyper_Kostnadsfordeling[Fylke]=Kartleggingsplan[[#This Row],[Fylke]]),0)),"Ikke funnet") / 100</f>
        <v>61398.881628000003</v>
      </c>
      <c r="R28" s="35" cm="1">
        <f t="array" ref="R28">Kartleggingsplan[[#This Row],[Totalkostnad]] * IFERROR(INDEX(Prosjekttyper_Kostnadsfordeling[8],MATCH(1,(Prosjekttyper_Kostnadsfordeling[Prosjekttype]=Kartleggingsplan[[#This Row],[Prosjekt-type]]) * (Prosjekttyper_Kostnadsfordeling[Fylke]=Kartleggingsplan[[#This Row],[Fylke]]),0)),"Ikke funnet") / 100</f>
        <v>0</v>
      </c>
      <c r="S28" s="35" cm="1">
        <f t="array" ref="S28">Kartleggingsplan[[#This Row],[Totalkostnad]] * IFERROR(INDEX(Prosjekttyper_Kostnadsfordeling[9],MATCH(1,(Prosjekttyper_Kostnadsfordeling[Prosjekttype]=Kartleggingsplan[[#This Row],[Prosjekt-type]]) * (Prosjekttyper_Kostnadsfordeling[Fylke]=Kartleggingsplan[[#This Row],[Fylke]]),0)),"Ikke funnet") / 100</f>
        <v>25140.727920000005</v>
      </c>
      <c r="T28" s="35" cm="1">
        <f t="array" ref="T28">Kartleggingsplan[[#This Row],[Totalkostnad]] * IFERROR(INDEX(Prosjekttyper_Kostnadsfordeling[10],MATCH(1,(Prosjekttyper_Kostnadsfordeling[Prosjekttype]=Kartleggingsplan[[#This Row],[Prosjekt-type]]) * (Prosjekttyper_Kostnadsfordeling[Fylke]=Kartleggingsplan[[#This Row],[Fylke]]),0)),"Ikke funnet") / 100</f>
        <v>0</v>
      </c>
      <c r="U28" s="35" cm="1">
        <f t="array" ref="U28">Kartleggingsplan[[#This Row],[Totalkostnad]] * IFERROR(INDEX(Prosjekttyper_Kostnadsfordeling[11],MATCH(1,(Prosjekttyper_Kostnadsfordeling[Prosjekttype]=Kartleggingsplan[[#This Row],[Prosjekt-type]]) * (Prosjekttyper_Kostnadsfordeling[Fylke]=Kartleggingsplan[[#This Row],[Fylke]]),0)),"Ikke funnet") / 100</f>
        <v>24814.224960000003</v>
      </c>
      <c r="V28" s="35" cm="1">
        <f t="array" ref="V28">Kartleggingsplan[[#This Row],[Totalkostnad]] * IFERROR(INDEX(Prosjekttyper_Kostnadsfordeling[12],MATCH(1,(Prosjekttyper_Kostnadsfordeling[Prosjekttype]=Kartleggingsplan[[#This Row],[Prosjekt-type]]) * (Prosjekttyper_Kostnadsfordeling[Fylke]=Kartleggingsplan[[#This Row],[Fylke]]),0)),"Ikke funnet") / 100</f>
        <v>0</v>
      </c>
      <c r="W28" s="35" cm="1">
        <f t="array" ref="W28">Kartleggingsplan[[#This Row],[Totalkostnad]] * IFERROR(INDEX(Prosjekttyper_Kostnadsfordeling[13],MATCH(1,(Prosjekttyper_Kostnadsfordeling[Prosjekttype]=Kartleggingsplan[[#This Row],[Prosjekt-type]]) * (Prosjekttyper_Kostnadsfordeling[Fylke]=Kartleggingsplan[[#This Row],[Fylke]]),0)),"Ikke funnet") / 100</f>
        <v>0</v>
      </c>
      <c r="X28" s="35" cm="1">
        <f t="array" ref="X28">Kartleggingsplan[[#This Row],[Totalkostnad]] * IFERROR(INDEX(Prosjekttyper_Kostnadsfordeling[14],MATCH(1,(Prosjekttyper_Kostnadsfordeling[Prosjekttype]=Kartleggingsplan[[#This Row],[Prosjekt-type]]) * (Prosjekttyper_Kostnadsfordeling[Fylke]=Kartleggingsplan[[#This Row],[Fylke]]),0)),"Ikke funnet") / 100</f>
        <v>0</v>
      </c>
      <c r="Y28" s="35" cm="1">
        <f t="array" ref="Y28">Kartleggingsplan[[#This Row],[Totalkostnad]] * IFERROR(INDEX(Prosjekttyper_Kostnadsfordeling[15],MATCH(1,(Prosjekttyper_Kostnadsfordeling[Prosjekttype]=Kartleggingsplan[[#This Row],[Prosjekt-type]]) * (Prosjekttyper_Kostnadsfordeling[Fylke]=Kartleggingsplan[[#This Row],[Fylke]]),0)),"Ikke funnet") / 100</f>
        <v>0</v>
      </c>
      <c r="Z28" s="35" cm="1">
        <f t="array" ref="Z28">Kartleggingsplan[[#This Row],[Totalkostnad]] * IFERROR(INDEX(Prosjekttyper_Kostnadsfordeling[16],MATCH(1,(Prosjekttyper_Kostnadsfordeling[Prosjekttype]=Kartleggingsplan[[#This Row],[Prosjekt-type]]) * (Prosjekttyper_Kostnadsfordeling[Fylke]=Kartleggingsplan[[#This Row],[Fylke]]),0)),"Ikke funnet") / 100</f>
        <v>0</v>
      </c>
      <c r="AA28" s="35" cm="1">
        <f t="array" ref="AA28">Kartleggingsplan[[#This Row],[Totalkostnad]] * IFERROR(INDEX(Prosjekttyper_Kostnadsfordeling[17],MATCH(1,(Prosjekttyper_Kostnadsfordeling[Prosjekttype]=Kartleggingsplan[[#This Row],[Prosjekt-type]]) * (Prosjekttyper_Kostnadsfordeling[Fylke]=Kartleggingsplan[[#This Row],[Fylke]]),0)),"Ikke funnet") / 100</f>
        <v>0</v>
      </c>
      <c r="AB28" s="35" cm="1">
        <f t="array" ref="AB28">Kartleggingsplan[[#This Row],[Totalkostnad]] * IFERROR(INDEX(Prosjekttyper_Kostnadsfordeling[18],MATCH(1,(Prosjekttyper_Kostnadsfordeling[Prosjekttype]=Kartleggingsplan[[#This Row],[Prosjekt-type]]) * (Prosjekttyper_Kostnadsfordeling[Fylke]=Kartleggingsplan[[#This Row],[Fylke]]),0)),"Ikke funnet") / 100</f>
        <v>0</v>
      </c>
      <c r="AC28" s="35" cm="1">
        <f t="array" ref="AC28">Kartleggingsplan[[#This Row],[Totalkostnad]] * IFERROR(INDEX(Prosjekttyper_Kostnadsfordeling[19],MATCH(1,(Prosjekttyper_Kostnadsfordeling[Prosjekttype]=Kartleggingsplan[[#This Row],[Prosjekt-type]]) * (Prosjekttyper_Kostnadsfordeling[Fylke]=Kartleggingsplan[[#This Row],[Fylke]]),0)),"Ikke funnet") / 100</f>
        <v>0</v>
      </c>
      <c r="AD28" s="35" cm="1">
        <f t="array" ref="AD28">Kartleggingsplan[[#This Row],[Totalkostnad]] * IFERROR(INDEX(Prosjekttyper_Kostnadsfordeling[20],MATCH(1,(Prosjekttyper_Kostnadsfordeling[Prosjekttype]=Kartleggingsplan[[#This Row],[Prosjekt-type]]) * (Prosjekttyper_Kostnadsfordeling[Fylke]=Kartleggingsplan[[#This Row],[Fylke]]),0)),"Ikke funnet") / 100</f>
        <v>0</v>
      </c>
      <c r="AE28" s="60" cm="1">
        <f t="array" ref="AE28">Kartleggingsplan[[#This Row],[Totalkostnad]] * IFERROR(INDEX(Prosjekttyper_Kostnadsfordeling[21],MATCH(1,(Prosjekttyper_Kostnadsfordeling[Prosjekttype]=Kartleggingsplan[[#This Row],[Prosjekt-type]]) * (Prosjekttyper_Kostnadsfordeling[Fylke]=Kartleggingsplan[[#This Row],[Fylke]]),0)),"Ikke funnet") / 100</f>
        <v>0</v>
      </c>
      <c r="AF28" s="60" cm="1">
        <f t="array" ref="AF28">Kartleggingsplan[[#This Row],[Totalkostnad]] * IFERROR(INDEX(Prosjekttyper_Kostnadsfordeling[22],MATCH(1,(Prosjekttyper_Kostnadsfordeling[Prosjekttype]=Kartleggingsplan[[#This Row],[Prosjekt-type]]) * (Prosjekttyper_Kostnadsfordeling[Fylke]=Kartleggingsplan[[#This Row],[Fylke]]),0)),"Ikke funnet") / 100</f>
        <v>0</v>
      </c>
      <c r="AG28" s="60" cm="1">
        <f t="array" ref="AG28">Kartleggingsplan[[#This Row],[Totalkostnad]] * IFERROR(INDEX(Prosjekttyper_Kostnadsfordeling[23],MATCH(1,(Prosjekttyper_Kostnadsfordeling[Prosjekttype]=Kartleggingsplan[[#This Row],[Prosjekt-type]]) * (Prosjekttyper_Kostnadsfordeling[Fylke]=Kartleggingsplan[[#This Row],[Fylke]]),0)),"Ikke funnet") / 100</f>
        <v>0</v>
      </c>
      <c r="AH28" s="60" cm="1">
        <f t="array" ref="AH28">Kartleggingsplan[[#This Row],[Totalkostnad]] * IFERROR(INDEX(Prosjekttyper_Kostnadsfordeling[24],MATCH(1,(Prosjekttyper_Kostnadsfordeling[Prosjekttype]=Kartleggingsplan[[#This Row],[Prosjekt-type]]) * (Prosjekttyper_Kostnadsfordeling[Fylke]=Kartleggingsplan[[#This Row],[Fylke]]),0)),"Ikke funnet") / 100</f>
        <v>0</v>
      </c>
      <c r="AI28" s="60" cm="1">
        <f t="array" ref="AI28">Kartleggingsplan[[#This Row],[Totalkostnad]] * IFERROR(INDEX(Prosjekttyper_Kostnadsfordeling[25],MATCH(1,(Prosjekttyper_Kostnadsfordeling[Prosjekttype]=Kartleggingsplan[[#This Row],[Prosjekt-type]]) * (Prosjekttyper_Kostnadsfordeling[Fylke]=Kartleggingsplan[[#This Row],[Fylke]]),0)),"Ikke funnet") / 100</f>
        <v>0</v>
      </c>
      <c r="AJ28" s="60" cm="1">
        <f t="array" ref="AJ28">Kartleggingsplan[[#This Row],[Totalkostnad]] * IFERROR(INDEX(Prosjekttyper_Kostnadsfordeling[26],MATCH(1,(Prosjekttyper_Kostnadsfordeling[Prosjekttype]=Kartleggingsplan[[#This Row],[Prosjekt-type]]) * (Prosjekttyper_Kostnadsfordeling[Fylke]=Kartleggingsplan[[#This Row],[Fylke]]),0)),"Ikke funnet") / 100</f>
        <v>0</v>
      </c>
      <c r="AK28" s="60" cm="1">
        <f t="array" ref="AK28">Kartleggingsplan[[#This Row],[Totalkostnad]] * IFERROR(INDEX(Prosjekttyper_Kostnadsfordeling[27],MATCH(1,(Prosjekttyper_Kostnadsfordeling[Prosjekttype]=Kartleggingsplan[[#This Row],[Prosjekt-type]]) * (Prosjekttyper_Kostnadsfordeling[Fylke]=Kartleggingsplan[[#This Row],[Fylke]]),0)),"Ikke funnet") / 100</f>
        <v>0</v>
      </c>
      <c r="AL28" s="60" cm="1">
        <f t="array" ref="AL28">Kartleggingsplan[[#This Row],[Totalkostnad]] * IFERROR(INDEX(Prosjekttyper_Kostnadsfordeling[28],MATCH(1,(Prosjekttyper_Kostnadsfordeling[Prosjekttype]=Kartleggingsplan[[#This Row],[Prosjekt-type]]) * (Prosjekttyper_Kostnadsfordeling[Fylke]=Kartleggingsplan[[#This Row],[Fylke]]),0)),"Ikke funnet") / 100</f>
        <v>0</v>
      </c>
      <c r="AM28" s="60" cm="1">
        <f t="array" ref="AM28">Kartleggingsplan[[#This Row],[Totalkostnad]] * IFERROR(INDEX(Prosjekttyper_Kostnadsfordeling[29],MATCH(1,(Prosjekttyper_Kostnadsfordeling[Prosjekttype]=Kartleggingsplan[[#This Row],[Prosjekt-type]]) * (Prosjekttyper_Kostnadsfordeling[Fylke]=Kartleggingsplan[[#This Row],[Fylke]]),0)),"Ikke funnet") / 100</f>
        <v>0</v>
      </c>
      <c r="AN28" s="60" cm="1">
        <f t="array" ref="AN28">Kartleggingsplan[[#This Row],[Totalkostnad]] * IFERROR(INDEX(Prosjekttyper_Kostnadsfordeling[30],MATCH(1,(Prosjekttyper_Kostnadsfordeling[Prosjekttype]=Kartleggingsplan[[#This Row],[Prosjekt-type]]) * (Prosjekttyper_Kostnadsfordeling[Fylke]=Kartleggingsplan[[#This Row],[Fylke]]),0)),"Ikke funnet") / 100</f>
        <v>0</v>
      </c>
    </row>
    <row r="29" spans="2:40" x14ac:dyDescent="0.25">
      <c r="B29" t="s">
        <v>55</v>
      </c>
      <c r="C29" s="78" cm="1">
        <f t="array" ref="C29">_xlfn.XLOOKUP(1, (Kommuner[Fylke] = Valgt_Fylke) * (Kommuner[Kommune] = Kartleggingsplan[[#This Row],[Kommune]]), Kommuner[Regionnr], "")</f>
        <v>4</v>
      </c>
      <c r="D29" s="39" t="s">
        <v>549</v>
      </c>
      <c r="E29" s="39" t="s">
        <v>288</v>
      </c>
      <c r="F29" s="34" t="str">
        <f>IFERROR(INDEX(Prosjektkalkyle[Prosjekttype], MATCH(Kartleggingsplan[[#This Row],[Prosjektnavn]], Prosjektkalkyle[Prosjektnavn], 0)), "Ikke funnet")</f>
        <v>FKB</v>
      </c>
      <c r="G29">
        <f>IFERROR(INDEX(Prosjektkalkyle[Oppstart år], MATCH(Kartleggingsplan[[#This Row],[Prosjektnavn]], Prosjektkalkyle[Prosjektnavn], 0)), "Ikke funnet")</f>
        <v>2025</v>
      </c>
      <c r="H29" s="56">
        <v>409.5</v>
      </c>
      <c r="I29" s="79" t="str">
        <f>IFERROR(INDEX(Prosjektkalkyle[Enhet], MATCH(Kartleggingsplan[[#This Row],[Prosjektnavn]], Prosjektkalkyle[Prosjektnavn], 0)), "Ikke funnet")</f>
        <v>km2</v>
      </c>
      <c r="J29" s="85">
        <f>IFERROR(INDEX(Prosjektkalkyle[ Kalkyle enhetskostnad inkl. mva], MATCH(Kartleggingsplan[[#This Row],[Prosjektnavn]], Prosjektkalkyle[Prosjektnavn], 0)), "Ikke funnet")*Kartleggingsplan[[#This Row],[Antall]]</f>
        <v>749876.4</v>
      </c>
      <c r="K29" s="35" cm="1">
        <f t="array" ref="K29">Kartleggingsplan[[#This Row],[Totalkostnad]] * IFERROR(INDEX(Prosjekttyper_Kostnadsfordeling[1],MATCH(1,(Prosjekttyper_Kostnadsfordeling[Prosjekttype]=Kartleggingsplan[[#This Row],[Prosjekt-type]]) * (Prosjekttyper_Kostnadsfordeling[Fylke]=Kartleggingsplan[[#This Row],[Fylke]]),0)),"Ikke funnet") / 100</f>
        <v>63308.31506999999</v>
      </c>
      <c r="L29" s="35" cm="1">
        <f t="array" ref="L29">Kartleggingsplan[[#This Row],[Totalkostnad]] * IFERROR(INDEX(Prosjekttyper_Kostnadsfordeling[2],MATCH(1,(Prosjekttyper_Kostnadsfordeling[Prosjekttype]=Kartleggingsplan[[#This Row],[Prosjekt-type]]) * (Prosjekttyper_Kostnadsfordeling[Fylke]=Kartleggingsplan[[#This Row],[Fylke]]),0)),"Ikke funnet") / 100</f>
        <v>66026.617019999991</v>
      </c>
      <c r="M29" s="35" cm="1">
        <f t="array" ref="M29">Kartleggingsplan[[#This Row],[Totalkostnad]] * IFERROR(INDEX(Prosjekttyper_Kostnadsfordeling[3],MATCH(1,(Prosjekttyper_Kostnadsfordeling[Prosjekttype]=Kartleggingsplan[[#This Row],[Prosjekt-type]]) * (Prosjekttyper_Kostnadsfordeling[Fylke]=Kartleggingsplan[[#This Row],[Fylke]]),0)),"Ikke funnet") / 100</f>
        <v>244497.20022000003</v>
      </c>
      <c r="N29" s="35" cm="1">
        <f t="array" ref="N29">Kartleggingsplan[[#This Row],[Totalkostnad]] * IFERROR(INDEX(Prosjekttyper_Kostnadsfordeling[4],MATCH(1,(Prosjekttyper_Kostnadsfordeling[Prosjekttype]=Kartleggingsplan[[#This Row],[Prosjekt-type]]) * (Prosjekttyper_Kostnadsfordeling[Fylke]=Kartleggingsplan[[#This Row],[Fylke]]),0)),"Ikke funnet") / 100</f>
        <v>166003.88805000004</v>
      </c>
      <c r="O29" s="35" cm="1">
        <f t="array" ref="O29">Kartleggingsplan[[#This Row],[Totalkostnad]] * IFERROR(INDEX(Prosjekttyper_Kostnadsfordeling[5],MATCH(1,(Prosjekttyper_Kostnadsfordeling[Prosjekttype]=Kartleggingsplan[[#This Row],[Prosjekt-type]]) * (Prosjekttyper_Kostnadsfordeling[Fylke]=Kartleggingsplan[[#This Row],[Fylke]]),0)),"Ikke funnet") / 100</f>
        <v>66026.617019999991</v>
      </c>
      <c r="P29" s="35" cm="1">
        <f t="array" ref="P29">Kartleggingsplan[[#This Row],[Totalkostnad]] * IFERROR(INDEX(Prosjekttyper_Kostnadsfordeling[6],MATCH(1,(Prosjekttyper_Kostnadsfordeling[Prosjekttype]=Kartleggingsplan[[#This Row],[Prosjekt-type]]) * (Prosjekttyper_Kostnadsfordeling[Fylke]=Kartleggingsplan[[#This Row],[Fylke]]),0)),"Ikke funnet") / 100</f>
        <v>44636.392710000007</v>
      </c>
      <c r="Q29" s="35" cm="1">
        <f t="array" ref="Q29">Kartleggingsplan[[#This Row],[Totalkostnad]] * IFERROR(INDEX(Prosjekttyper_Kostnadsfordeling[7],MATCH(1,(Prosjekttyper_Kostnadsfordeling[Prosjekttype]=Kartleggingsplan[[#This Row],[Prosjekt-type]]) * (Prosjekttyper_Kostnadsfordeling[Fylke]=Kartleggingsplan[[#This Row],[Fylke]]),0)),"Ikke funnet") / 100</f>
        <v>70507.128509999995</v>
      </c>
      <c r="R29" s="35" cm="1">
        <f t="array" ref="R29">Kartleggingsplan[[#This Row],[Totalkostnad]] * IFERROR(INDEX(Prosjekttyper_Kostnadsfordeling[8],MATCH(1,(Prosjekttyper_Kostnadsfordeling[Prosjekttype]=Kartleggingsplan[[#This Row],[Prosjekt-type]]) * (Prosjekttyper_Kostnadsfordeling[Fylke]=Kartleggingsplan[[#This Row],[Fylke]]),0)),"Ikke funnet") / 100</f>
        <v>0</v>
      </c>
      <c r="S29" s="35" cm="1">
        <f t="array" ref="S29">Kartleggingsplan[[#This Row],[Totalkostnad]] * IFERROR(INDEX(Prosjekttyper_Kostnadsfordeling[9],MATCH(1,(Prosjekttyper_Kostnadsfordeling[Prosjekttype]=Kartleggingsplan[[#This Row],[Prosjekt-type]]) * (Prosjekttyper_Kostnadsfordeling[Fylke]=Kartleggingsplan[[#This Row],[Fylke]]),0)),"Ikke funnet") / 100</f>
        <v>28870.241400000003</v>
      </c>
      <c r="T29" s="35" cm="1">
        <f t="array" ref="T29">Kartleggingsplan[[#This Row],[Totalkostnad]] * IFERROR(INDEX(Prosjekttyper_Kostnadsfordeling[10],MATCH(1,(Prosjekttyper_Kostnadsfordeling[Prosjekttype]=Kartleggingsplan[[#This Row],[Prosjekt-type]]) * (Prosjekttyper_Kostnadsfordeling[Fylke]=Kartleggingsplan[[#This Row],[Fylke]]),0)),"Ikke funnet") / 100</f>
        <v>0</v>
      </c>
      <c r="U29" s="35" cm="1">
        <f t="array" ref="U29">Kartleggingsplan[[#This Row],[Totalkostnad]] * IFERROR(INDEX(Prosjekttyper_Kostnadsfordeling[11],MATCH(1,(Prosjekttyper_Kostnadsfordeling[Prosjekttype]=Kartleggingsplan[[#This Row],[Prosjekt-type]]) * (Prosjekttyper_Kostnadsfordeling[Fylke]=Kartleggingsplan[[#This Row],[Fylke]]),0)),"Ikke funnet") / 100</f>
        <v>28495.303199999998</v>
      </c>
      <c r="V29" s="35" cm="1">
        <f t="array" ref="V29">Kartleggingsplan[[#This Row],[Totalkostnad]] * IFERROR(INDEX(Prosjekttyper_Kostnadsfordeling[12],MATCH(1,(Prosjekttyper_Kostnadsfordeling[Prosjekttype]=Kartleggingsplan[[#This Row],[Prosjekt-type]]) * (Prosjekttyper_Kostnadsfordeling[Fylke]=Kartleggingsplan[[#This Row],[Fylke]]),0)),"Ikke funnet") / 100</f>
        <v>0</v>
      </c>
      <c r="W29" s="35" cm="1">
        <f t="array" ref="W29">Kartleggingsplan[[#This Row],[Totalkostnad]] * IFERROR(INDEX(Prosjekttyper_Kostnadsfordeling[13],MATCH(1,(Prosjekttyper_Kostnadsfordeling[Prosjekttype]=Kartleggingsplan[[#This Row],[Prosjekt-type]]) * (Prosjekttyper_Kostnadsfordeling[Fylke]=Kartleggingsplan[[#This Row],[Fylke]]),0)),"Ikke funnet") / 100</f>
        <v>0</v>
      </c>
      <c r="X29" s="35" cm="1">
        <f t="array" ref="X29">Kartleggingsplan[[#This Row],[Totalkostnad]] * IFERROR(INDEX(Prosjekttyper_Kostnadsfordeling[14],MATCH(1,(Prosjekttyper_Kostnadsfordeling[Prosjekttype]=Kartleggingsplan[[#This Row],[Prosjekt-type]]) * (Prosjekttyper_Kostnadsfordeling[Fylke]=Kartleggingsplan[[#This Row],[Fylke]]),0)),"Ikke funnet") / 100</f>
        <v>0</v>
      </c>
      <c r="Y29" s="35" cm="1">
        <f t="array" ref="Y29">Kartleggingsplan[[#This Row],[Totalkostnad]] * IFERROR(INDEX(Prosjekttyper_Kostnadsfordeling[15],MATCH(1,(Prosjekttyper_Kostnadsfordeling[Prosjekttype]=Kartleggingsplan[[#This Row],[Prosjekt-type]]) * (Prosjekttyper_Kostnadsfordeling[Fylke]=Kartleggingsplan[[#This Row],[Fylke]]),0)),"Ikke funnet") / 100</f>
        <v>0</v>
      </c>
      <c r="Z29" s="35" cm="1">
        <f t="array" ref="Z29">Kartleggingsplan[[#This Row],[Totalkostnad]] * IFERROR(INDEX(Prosjekttyper_Kostnadsfordeling[16],MATCH(1,(Prosjekttyper_Kostnadsfordeling[Prosjekttype]=Kartleggingsplan[[#This Row],[Prosjekt-type]]) * (Prosjekttyper_Kostnadsfordeling[Fylke]=Kartleggingsplan[[#This Row],[Fylke]]),0)),"Ikke funnet") / 100</f>
        <v>0</v>
      </c>
      <c r="AA29" s="35" cm="1">
        <f t="array" ref="AA29">Kartleggingsplan[[#This Row],[Totalkostnad]] * IFERROR(INDEX(Prosjekttyper_Kostnadsfordeling[17],MATCH(1,(Prosjekttyper_Kostnadsfordeling[Prosjekttype]=Kartleggingsplan[[#This Row],[Prosjekt-type]]) * (Prosjekttyper_Kostnadsfordeling[Fylke]=Kartleggingsplan[[#This Row],[Fylke]]),0)),"Ikke funnet") / 100</f>
        <v>0</v>
      </c>
      <c r="AB29" s="35" cm="1">
        <f t="array" ref="AB29">Kartleggingsplan[[#This Row],[Totalkostnad]] * IFERROR(INDEX(Prosjekttyper_Kostnadsfordeling[18],MATCH(1,(Prosjekttyper_Kostnadsfordeling[Prosjekttype]=Kartleggingsplan[[#This Row],[Prosjekt-type]]) * (Prosjekttyper_Kostnadsfordeling[Fylke]=Kartleggingsplan[[#This Row],[Fylke]]),0)),"Ikke funnet") / 100</f>
        <v>0</v>
      </c>
      <c r="AC29" s="35" cm="1">
        <f t="array" ref="AC29">Kartleggingsplan[[#This Row],[Totalkostnad]] * IFERROR(INDEX(Prosjekttyper_Kostnadsfordeling[19],MATCH(1,(Prosjekttyper_Kostnadsfordeling[Prosjekttype]=Kartleggingsplan[[#This Row],[Prosjekt-type]]) * (Prosjekttyper_Kostnadsfordeling[Fylke]=Kartleggingsplan[[#This Row],[Fylke]]),0)),"Ikke funnet") / 100</f>
        <v>0</v>
      </c>
      <c r="AD29" s="35" cm="1">
        <f t="array" ref="AD29">Kartleggingsplan[[#This Row],[Totalkostnad]] * IFERROR(INDEX(Prosjekttyper_Kostnadsfordeling[20],MATCH(1,(Prosjekttyper_Kostnadsfordeling[Prosjekttype]=Kartleggingsplan[[#This Row],[Prosjekt-type]]) * (Prosjekttyper_Kostnadsfordeling[Fylke]=Kartleggingsplan[[#This Row],[Fylke]]),0)),"Ikke funnet") / 100</f>
        <v>0</v>
      </c>
      <c r="AE29" s="60" cm="1">
        <f t="array" ref="AE29">Kartleggingsplan[[#This Row],[Totalkostnad]] * IFERROR(INDEX(Prosjekttyper_Kostnadsfordeling[21],MATCH(1,(Prosjekttyper_Kostnadsfordeling[Prosjekttype]=Kartleggingsplan[[#This Row],[Prosjekt-type]]) * (Prosjekttyper_Kostnadsfordeling[Fylke]=Kartleggingsplan[[#This Row],[Fylke]]),0)),"Ikke funnet") / 100</f>
        <v>0</v>
      </c>
      <c r="AF29" s="60" cm="1">
        <f t="array" ref="AF29">Kartleggingsplan[[#This Row],[Totalkostnad]] * IFERROR(INDEX(Prosjekttyper_Kostnadsfordeling[22],MATCH(1,(Prosjekttyper_Kostnadsfordeling[Prosjekttype]=Kartleggingsplan[[#This Row],[Prosjekt-type]]) * (Prosjekttyper_Kostnadsfordeling[Fylke]=Kartleggingsplan[[#This Row],[Fylke]]),0)),"Ikke funnet") / 100</f>
        <v>0</v>
      </c>
      <c r="AG29" s="60" cm="1">
        <f t="array" ref="AG29">Kartleggingsplan[[#This Row],[Totalkostnad]] * IFERROR(INDEX(Prosjekttyper_Kostnadsfordeling[23],MATCH(1,(Prosjekttyper_Kostnadsfordeling[Prosjekttype]=Kartleggingsplan[[#This Row],[Prosjekt-type]]) * (Prosjekttyper_Kostnadsfordeling[Fylke]=Kartleggingsplan[[#This Row],[Fylke]]),0)),"Ikke funnet") / 100</f>
        <v>0</v>
      </c>
      <c r="AH29" s="60" cm="1">
        <f t="array" ref="AH29">Kartleggingsplan[[#This Row],[Totalkostnad]] * IFERROR(INDEX(Prosjekttyper_Kostnadsfordeling[24],MATCH(1,(Prosjekttyper_Kostnadsfordeling[Prosjekttype]=Kartleggingsplan[[#This Row],[Prosjekt-type]]) * (Prosjekttyper_Kostnadsfordeling[Fylke]=Kartleggingsplan[[#This Row],[Fylke]]),0)),"Ikke funnet") / 100</f>
        <v>0</v>
      </c>
      <c r="AI29" s="60" cm="1">
        <f t="array" ref="AI29">Kartleggingsplan[[#This Row],[Totalkostnad]] * IFERROR(INDEX(Prosjekttyper_Kostnadsfordeling[25],MATCH(1,(Prosjekttyper_Kostnadsfordeling[Prosjekttype]=Kartleggingsplan[[#This Row],[Prosjekt-type]]) * (Prosjekttyper_Kostnadsfordeling[Fylke]=Kartleggingsplan[[#This Row],[Fylke]]),0)),"Ikke funnet") / 100</f>
        <v>0</v>
      </c>
      <c r="AJ29" s="60" cm="1">
        <f t="array" ref="AJ29">Kartleggingsplan[[#This Row],[Totalkostnad]] * IFERROR(INDEX(Prosjekttyper_Kostnadsfordeling[26],MATCH(1,(Prosjekttyper_Kostnadsfordeling[Prosjekttype]=Kartleggingsplan[[#This Row],[Prosjekt-type]]) * (Prosjekttyper_Kostnadsfordeling[Fylke]=Kartleggingsplan[[#This Row],[Fylke]]),0)),"Ikke funnet") / 100</f>
        <v>0</v>
      </c>
      <c r="AK29" s="60" cm="1">
        <f t="array" ref="AK29">Kartleggingsplan[[#This Row],[Totalkostnad]] * IFERROR(INDEX(Prosjekttyper_Kostnadsfordeling[27],MATCH(1,(Prosjekttyper_Kostnadsfordeling[Prosjekttype]=Kartleggingsplan[[#This Row],[Prosjekt-type]]) * (Prosjekttyper_Kostnadsfordeling[Fylke]=Kartleggingsplan[[#This Row],[Fylke]]),0)),"Ikke funnet") / 100</f>
        <v>0</v>
      </c>
      <c r="AL29" s="60" cm="1">
        <f t="array" ref="AL29">Kartleggingsplan[[#This Row],[Totalkostnad]] * IFERROR(INDEX(Prosjekttyper_Kostnadsfordeling[28],MATCH(1,(Prosjekttyper_Kostnadsfordeling[Prosjekttype]=Kartleggingsplan[[#This Row],[Prosjekt-type]]) * (Prosjekttyper_Kostnadsfordeling[Fylke]=Kartleggingsplan[[#This Row],[Fylke]]),0)),"Ikke funnet") / 100</f>
        <v>0</v>
      </c>
      <c r="AM29" s="60" cm="1">
        <f t="array" ref="AM29">Kartleggingsplan[[#This Row],[Totalkostnad]] * IFERROR(INDEX(Prosjekttyper_Kostnadsfordeling[29],MATCH(1,(Prosjekttyper_Kostnadsfordeling[Prosjekttype]=Kartleggingsplan[[#This Row],[Prosjekt-type]]) * (Prosjekttyper_Kostnadsfordeling[Fylke]=Kartleggingsplan[[#This Row],[Fylke]]),0)),"Ikke funnet") / 100</f>
        <v>0</v>
      </c>
      <c r="AN29" s="60" cm="1">
        <f t="array" ref="AN29">Kartleggingsplan[[#This Row],[Totalkostnad]] * IFERROR(INDEX(Prosjekttyper_Kostnadsfordeling[30],MATCH(1,(Prosjekttyper_Kostnadsfordeling[Prosjekttype]=Kartleggingsplan[[#This Row],[Prosjekt-type]]) * (Prosjekttyper_Kostnadsfordeling[Fylke]=Kartleggingsplan[[#This Row],[Fylke]]),0)),"Ikke funnet") / 100</f>
        <v>0</v>
      </c>
    </row>
    <row r="30" spans="2:40" x14ac:dyDescent="0.25">
      <c r="B30" t="s">
        <v>55</v>
      </c>
      <c r="C30" s="78" cm="1">
        <f t="array" ref="C30">_xlfn.XLOOKUP(1, (Kommuner[Fylke] = Valgt_Fylke) * (Kommuner[Kommune] = Kartleggingsplan[[#This Row],[Kommune]]), Kommuner[Regionnr], "")</f>
        <v>4</v>
      </c>
      <c r="D30" s="39" t="s">
        <v>549</v>
      </c>
      <c r="E30" s="39" t="s">
        <v>289</v>
      </c>
      <c r="F30" s="34" t="str">
        <f>IFERROR(INDEX(Prosjektkalkyle[Prosjekttype], MATCH(Kartleggingsplan[[#This Row],[Prosjektnavn]], Prosjektkalkyle[Prosjektnavn], 0)), "Ikke funnet")</f>
        <v>FKB</v>
      </c>
      <c r="G30">
        <f>IFERROR(INDEX(Prosjektkalkyle[Oppstart år], MATCH(Kartleggingsplan[[#This Row],[Prosjektnavn]], Prosjektkalkyle[Prosjektnavn], 0)), "Ikke funnet")</f>
        <v>2025</v>
      </c>
      <c r="H30" s="56">
        <v>386.1</v>
      </c>
      <c r="I30" s="79" t="str">
        <f>IFERROR(INDEX(Prosjektkalkyle[Enhet], MATCH(Kartleggingsplan[[#This Row],[Prosjektnavn]], Prosjektkalkyle[Prosjektnavn], 0)), "Ikke funnet")</f>
        <v>km2</v>
      </c>
      <c r="J30" s="85">
        <f>IFERROR(INDEX(Prosjektkalkyle[ Kalkyle enhetskostnad inkl. mva], MATCH(Kartleggingsplan[[#This Row],[Prosjektnavn]], Prosjektkalkyle[Prosjektnavn], 0)), "Ikke funnet")*Kartleggingsplan[[#This Row],[Antall]]</f>
        <v>707026.32000000007</v>
      </c>
      <c r="K30" s="35" cm="1">
        <f t="array" ref="K30">Kartleggingsplan[[#This Row],[Totalkostnad]] * IFERROR(INDEX(Prosjekttyper_Kostnadsfordeling[1],MATCH(1,(Prosjekttyper_Kostnadsfordeling[Prosjekttype]=Kartleggingsplan[[#This Row],[Prosjekt-type]]) * (Prosjekttyper_Kostnadsfordeling[Fylke]=Kartleggingsplan[[#This Row],[Fylke]]),0)),"Ikke funnet") / 100</f>
        <v>59690.697066000001</v>
      </c>
      <c r="L30" s="35" cm="1">
        <f t="array" ref="L30">Kartleggingsplan[[#This Row],[Totalkostnad]] * IFERROR(INDEX(Prosjekttyper_Kostnadsfordeling[2],MATCH(1,(Prosjekttyper_Kostnadsfordeling[Prosjekttype]=Kartleggingsplan[[#This Row],[Prosjekt-type]]) * (Prosjekttyper_Kostnadsfordeling[Fylke]=Kartleggingsplan[[#This Row],[Fylke]]),0)),"Ikke funnet") / 100</f>
        <v>62253.667476000002</v>
      </c>
      <c r="M30" s="35" cm="1">
        <f t="array" ref="M30">Kartleggingsplan[[#This Row],[Totalkostnad]] * IFERROR(INDEX(Prosjekttyper_Kostnadsfordeling[3],MATCH(1,(Prosjekttyper_Kostnadsfordeling[Prosjekttype]=Kartleggingsplan[[#This Row],[Prosjekt-type]]) * (Prosjekttyper_Kostnadsfordeling[Fylke]=Kartleggingsplan[[#This Row],[Fylke]]),0)),"Ikke funnet") / 100</f>
        <v>230525.93163600005</v>
      </c>
      <c r="N30" s="35" cm="1">
        <f t="array" ref="N30">Kartleggingsplan[[#This Row],[Totalkostnad]] * IFERROR(INDEX(Prosjekttyper_Kostnadsfordeling[4],MATCH(1,(Prosjekttyper_Kostnadsfordeling[Prosjekttype]=Kartleggingsplan[[#This Row],[Prosjekt-type]]) * (Prosjekttyper_Kostnadsfordeling[Fylke]=Kartleggingsplan[[#This Row],[Fylke]]),0)),"Ikke funnet") / 100</f>
        <v>156517.95159000004</v>
      </c>
      <c r="O30" s="35" cm="1">
        <f t="array" ref="O30">Kartleggingsplan[[#This Row],[Totalkostnad]] * IFERROR(INDEX(Prosjekttyper_Kostnadsfordeling[5],MATCH(1,(Prosjekttyper_Kostnadsfordeling[Prosjekttype]=Kartleggingsplan[[#This Row],[Prosjekt-type]]) * (Prosjekttyper_Kostnadsfordeling[Fylke]=Kartleggingsplan[[#This Row],[Fylke]]),0)),"Ikke funnet") / 100</f>
        <v>62253.667476000002</v>
      </c>
      <c r="P30" s="35" cm="1">
        <f t="array" ref="P30">Kartleggingsplan[[#This Row],[Totalkostnad]] * IFERROR(INDEX(Prosjekttyper_Kostnadsfordeling[6],MATCH(1,(Prosjekttyper_Kostnadsfordeling[Prosjekttype]=Kartleggingsplan[[#This Row],[Prosjekt-type]]) * (Prosjekttyper_Kostnadsfordeling[Fylke]=Kartleggingsplan[[#This Row],[Fylke]]),0)),"Ikke funnet") / 100</f>
        <v>42085.741698000013</v>
      </c>
      <c r="Q30" s="35" cm="1">
        <f t="array" ref="Q30">Kartleggingsplan[[#This Row],[Totalkostnad]] * IFERROR(INDEX(Prosjekttyper_Kostnadsfordeling[7],MATCH(1,(Prosjekttyper_Kostnadsfordeling[Prosjekttype]=Kartleggingsplan[[#This Row],[Prosjekt-type]]) * (Prosjekttyper_Kostnadsfordeling[Fylke]=Kartleggingsplan[[#This Row],[Fylke]]),0)),"Ikke funnet") / 100</f>
        <v>66478.149738000007</v>
      </c>
      <c r="R30" s="35" cm="1">
        <f t="array" ref="R30">Kartleggingsplan[[#This Row],[Totalkostnad]] * IFERROR(INDEX(Prosjekttyper_Kostnadsfordeling[8],MATCH(1,(Prosjekttyper_Kostnadsfordeling[Prosjekttype]=Kartleggingsplan[[#This Row],[Prosjekt-type]]) * (Prosjekttyper_Kostnadsfordeling[Fylke]=Kartleggingsplan[[#This Row],[Fylke]]),0)),"Ikke funnet") / 100</f>
        <v>0</v>
      </c>
      <c r="S30" s="35" cm="1">
        <f t="array" ref="S30">Kartleggingsplan[[#This Row],[Totalkostnad]] * IFERROR(INDEX(Prosjekttyper_Kostnadsfordeling[9],MATCH(1,(Prosjekttyper_Kostnadsfordeling[Prosjekttype]=Kartleggingsplan[[#This Row],[Prosjekt-type]]) * (Prosjekttyper_Kostnadsfordeling[Fylke]=Kartleggingsplan[[#This Row],[Fylke]]),0)),"Ikke funnet") / 100</f>
        <v>27220.513320000005</v>
      </c>
      <c r="T30" s="35" cm="1">
        <f t="array" ref="T30">Kartleggingsplan[[#This Row],[Totalkostnad]] * IFERROR(INDEX(Prosjekttyper_Kostnadsfordeling[10],MATCH(1,(Prosjekttyper_Kostnadsfordeling[Prosjekttype]=Kartleggingsplan[[#This Row],[Prosjekt-type]]) * (Prosjekttyper_Kostnadsfordeling[Fylke]=Kartleggingsplan[[#This Row],[Fylke]]),0)),"Ikke funnet") / 100</f>
        <v>0</v>
      </c>
      <c r="U30" s="35" cm="1">
        <f t="array" ref="U30">Kartleggingsplan[[#This Row],[Totalkostnad]] * IFERROR(INDEX(Prosjekttyper_Kostnadsfordeling[11],MATCH(1,(Prosjekttyper_Kostnadsfordeling[Prosjekttype]=Kartleggingsplan[[#This Row],[Prosjekt-type]]) * (Prosjekttyper_Kostnadsfordeling[Fylke]=Kartleggingsplan[[#This Row],[Fylke]]),0)),"Ikke funnet") / 100</f>
        <v>26867.000160000003</v>
      </c>
      <c r="V30" s="35" cm="1">
        <f t="array" ref="V30">Kartleggingsplan[[#This Row],[Totalkostnad]] * IFERROR(INDEX(Prosjekttyper_Kostnadsfordeling[12],MATCH(1,(Prosjekttyper_Kostnadsfordeling[Prosjekttype]=Kartleggingsplan[[#This Row],[Prosjekt-type]]) * (Prosjekttyper_Kostnadsfordeling[Fylke]=Kartleggingsplan[[#This Row],[Fylke]]),0)),"Ikke funnet") / 100</f>
        <v>0</v>
      </c>
      <c r="W30" s="35" cm="1">
        <f t="array" ref="W30">Kartleggingsplan[[#This Row],[Totalkostnad]] * IFERROR(INDEX(Prosjekttyper_Kostnadsfordeling[13],MATCH(1,(Prosjekttyper_Kostnadsfordeling[Prosjekttype]=Kartleggingsplan[[#This Row],[Prosjekt-type]]) * (Prosjekttyper_Kostnadsfordeling[Fylke]=Kartleggingsplan[[#This Row],[Fylke]]),0)),"Ikke funnet") / 100</f>
        <v>0</v>
      </c>
      <c r="X30" s="35" cm="1">
        <f t="array" ref="X30">Kartleggingsplan[[#This Row],[Totalkostnad]] * IFERROR(INDEX(Prosjekttyper_Kostnadsfordeling[14],MATCH(1,(Prosjekttyper_Kostnadsfordeling[Prosjekttype]=Kartleggingsplan[[#This Row],[Prosjekt-type]]) * (Prosjekttyper_Kostnadsfordeling[Fylke]=Kartleggingsplan[[#This Row],[Fylke]]),0)),"Ikke funnet") / 100</f>
        <v>0</v>
      </c>
      <c r="Y30" s="35" cm="1">
        <f t="array" ref="Y30">Kartleggingsplan[[#This Row],[Totalkostnad]] * IFERROR(INDEX(Prosjekttyper_Kostnadsfordeling[15],MATCH(1,(Prosjekttyper_Kostnadsfordeling[Prosjekttype]=Kartleggingsplan[[#This Row],[Prosjekt-type]]) * (Prosjekttyper_Kostnadsfordeling[Fylke]=Kartleggingsplan[[#This Row],[Fylke]]),0)),"Ikke funnet") / 100</f>
        <v>0</v>
      </c>
      <c r="Z30" s="35" cm="1">
        <f t="array" ref="Z30">Kartleggingsplan[[#This Row],[Totalkostnad]] * IFERROR(INDEX(Prosjekttyper_Kostnadsfordeling[16],MATCH(1,(Prosjekttyper_Kostnadsfordeling[Prosjekttype]=Kartleggingsplan[[#This Row],[Prosjekt-type]]) * (Prosjekttyper_Kostnadsfordeling[Fylke]=Kartleggingsplan[[#This Row],[Fylke]]),0)),"Ikke funnet") / 100</f>
        <v>0</v>
      </c>
      <c r="AA30" s="35" cm="1">
        <f t="array" ref="AA30">Kartleggingsplan[[#This Row],[Totalkostnad]] * IFERROR(INDEX(Prosjekttyper_Kostnadsfordeling[17],MATCH(1,(Prosjekttyper_Kostnadsfordeling[Prosjekttype]=Kartleggingsplan[[#This Row],[Prosjekt-type]]) * (Prosjekttyper_Kostnadsfordeling[Fylke]=Kartleggingsplan[[#This Row],[Fylke]]),0)),"Ikke funnet") / 100</f>
        <v>0</v>
      </c>
      <c r="AB30" s="35" cm="1">
        <f t="array" ref="AB30">Kartleggingsplan[[#This Row],[Totalkostnad]] * IFERROR(INDEX(Prosjekttyper_Kostnadsfordeling[18],MATCH(1,(Prosjekttyper_Kostnadsfordeling[Prosjekttype]=Kartleggingsplan[[#This Row],[Prosjekt-type]]) * (Prosjekttyper_Kostnadsfordeling[Fylke]=Kartleggingsplan[[#This Row],[Fylke]]),0)),"Ikke funnet") / 100</f>
        <v>0</v>
      </c>
      <c r="AC30" s="35" cm="1">
        <f t="array" ref="AC30">Kartleggingsplan[[#This Row],[Totalkostnad]] * IFERROR(INDEX(Prosjekttyper_Kostnadsfordeling[19],MATCH(1,(Prosjekttyper_Kostnadsfordeling[Prosjekttype]=Kartleggingsplan[[#This Row],[Prosjekt-type]]) * (Prosjekttyper_Kostnadsfordeling[Fylke]=Kartleggingsplan[[#This Row],[Fylke]]),0)),"Ikke funnet") / 100</f>
        <v>0</v>
      </c>
      <c r="AD30" s="35" cm="1">
        <f t="array" ref="AD30">Kartleggingsplan[[#This Row],[Totalkostnad]] * IFERROR(INDEX(Prosjekttyper_Kostnadsfordeling[20],MATCH(1,(Prosjekttyper_Kostnadsfordeling[Prosjekttype]=Kartleggingsplan[[#This Row],[Prosjekt-type]]) * (Prosjekttyper_Kostnadsfordeling[Fylke]=Kartleggingsplan[[#This Row],[Fylke]]),0)),"Ikke funnet") / 100</f>
        <v>0</v>
      </c>
      <c r="AE30" s="60" cm="1">
        <f t="array" ref="AE30">Kartleggingsplan[[#This Row],[Totalkostnad]] * IFERROR(INDEX(Prosjekttyper_Kostnadsfordeling[21],MATCH(1,(Prosjekttyper_Kostnadsfordeling[Prosjekttype]=Kartleggingsplan[[#This Row],[Prosjekt-type]]) * (Prosjekttyper_Kostnadsfordeling[Fylke]=Kartleggingsplan[[#This Row],[Fylke]]),0)),"Ikke funnet") / 100</f>
        <v>0</v>
      </c>
      <c r="AF30" s="60" cm="1">
        <f t="array" ref="AF30">Kartleggingsplan[[#This Row],[Totalkostnad]] * IFERROR(INDEX(Prosjekttyper_Kostnadsfordeling[22],MATCH(1,(Prosjekttyper_Kostnadsfordeling[Prosjekttype]=Kartleggingsplan[[#This Row],[Prosjekt-type]]) * (Prosjekttyper_Kostnadsfordeling[Fylke]=Kartleggingsplan[[#This Row],[Fylke]]),0)),"Ikke funnet") / 100</f>
        <v>0</v>
      </c>
      <c r="AG30" s="60" cm="1">
        <f t="array" ref="AG30">Kartleggingsplan[[#This Row],[Totalkostnad]] * IFERROR(INDEX(Prosjekttyper_Kostnadsfordeling[23],MATCH(1,(Prosjekttyper_Kostnadsfordeling[Prosjekttype]=Kartleggingsplan[[#This Row],[Prosjekt-type]]) * (Prosjekttyper_Kostnadsfordeling[Fylke]=Kartleggingsplan[[#This Row],[Fylke]]),0)),"Ikke funnet") / 100</f>
        <v>0</v>
      </c>
      <c r="AH30" s="60" cm="1">
        <f t="array" ref="AH30">Kartleggingsplan[[#This Row],[Totalkostnad]] * IFERROR(INDEX(Prosjekttyper_Kostnadsfordeling[24],MATCH(1,(Prosjekttyper_Kostnadsfordeling[Prosjekttype]=Kartleggingsplan[[#This Row],[Prosjekt-type]]) * (Prosjekttyper_Kostnadsfordeling[Fylke]=Kartleggingsplan[[#This Row],[Fylke]]),0)),"Ikke funnet") / 100</f>
        <v>0</v>
      </c>
      <c r="AI30" s="60" cm="1">
        <f t="array" ref="AI30">Kartleggingsplan[[#This Row],[Totalkostnad]] * IFERROR(INDEX(Prosjekttyper_Kostnadsfordeling[25],MATCH(1,(Prosjekttyper_Kostnadsfordeling[Prosjekttype]=Kartleggingsplan[[#This Row],[Prosjekt-type]]) * (Prosjekttyper_Kostnadsfordeling[Fylke]=Kartleggingsplan[[#This Row],[Fylke]]),0)),"Ikke funnet") / 100</f>
        <v>0</v>
      </c>
      <c r="AJ30" s="60" cm="1">
        <f t="array" ref="AJ30">Kartleggingsplan[[#This Row],[Totalkostnad]] * IFERROR(INDEX(Prosjekttyper_Kostnadsfordeling[26],MATCH(1,(Prosjekttyper_Kostnadsfordeling[Prosjekttype]=Kartleggingsplan[[#This Row],[Prosjekt-type]]) * (Prosjekttyper_Kostnadsfordeling[Fylke]=Kartleggingsplan[[#This Row],[Fylke]]),0)),"Ikke funnet") / 100</f>
        <v>0</v>
      </c>
      <c r="AK30" s="60" cm="1">
        <f t="array" ref="AK30">Kartleggingsplan[[#This Row],[Totalkostnad]] * IFERROR(INDEX(Prosjekttyper_Kostnadsfordeling[27],MATCH(1,(Prosjekttyper_Kostnadsfordeling[Prosjekttype]=Kartleggingsplan[[#This Row],[Prosjekt-type]]) * (Prosjekttyper_Kostnadsfordeling[Fylke]=Kartleggingsplan[[#This Row],[Fylke]]),0)),"Ikke funnet") / 100</f>
        <v>0</v>
      </c>
      <c r="AL30" s="60" cm="1">
        <f t="array" ref="AL30">Kartleggingsplan[[#This Row],[Totalkostnad]] * IFERROR(INDEX(Prosjekttyper_Kostnadsfordeling[28],MATCH(1,(Prosjekttyper_Kostnadsfordeling[Prosjekttype]=Kartleggingsplan[[#This Row],[Prosjekt-type]]) * (Prosjekttyper_Kostnadsfordeling[Fylke]=Kartleggingsplan[[#This Row],[Fylke]]),0)),"Ikke funnet") / 100</f>
        <v>0</v>
      </c>
      <c r="AM30" s="60" cm="1">
        <f t="array" ref="AM30">Kartleggingsplan[[#This Row],[Totalkostnad]] * IFERROR(INDEX(Prosjekttyper_Kostnadsfordeling[29],MATCH(1,(Prosjekttyper_Kostnadsfordeling[Prosjekttype]=Kartleggingsplan[[#This Row],[Prosjekt-type]]) * (Prosjekttyper_Kostnadsfordeling[Fylke]=Kartleggingsplan[[#This Row],[Fylke]]),0)),"Ikke funnet") / 100</f>
        <v>0</v>
      </c>
      <c r="AN30" s="60" cm="1">
        <f t="array" ref="AN30">Kartleggingsplan[[#This Row],[Totalkostnad]] * IFERROR(INDEX(Prosjekttyper_Kostnadsfordeling[30],MATCH(1,(Prosjekttyper_Kostnadsfordeling[Prosjekttype]=Kartleggingsplan[[#This Row],[Prosjekt-type]]) * (Prosjekttyper_Kostnadsfordeling[Fylke]=Kartleggingsplan[[#This Row],[Fylke]]),0)),"Ikke funnet") / 100</f>
        <v>0</v>
      </c>
    </row>
    <row r="31" spans="2:40" x14ac:dyDescent="0.25">
      <c r="B31" t="s">
        <v>55</v>
      </c>
      <c r="C31" s="78" cm="1">
        <f t="array" ref="C31">_xlfn.XLOOKUP(1, (Kommuner[Fylke] = Valgt_Fylke) * (Kommuner[Kommune] = Kartleggingsplan[[#This Row],[Kommune]]), Kommuner[Regionnr], "")</f>
        <v>4</v>
      </c>
      <c r="D31" s="39" t="s">
        <v>549</v>
      </c>
      <c r="E31" s="39" t="s">
        <v>290</v>
      </c>
      <c r="F31" s="34" t="str">
        <f>IFERROR(INDEX(Prosjektkalkyle[Prosjekttype], MATCH(Kartleggingsplan[[#This Row],[Prosjektnavn]], Prosjektkalkyle[Prosjektnavn], 0)), "Ikke funnet")</f>
        <v>FKB</v>
      </c>
      <c r="G31">
        <f>IFERROR(INDEX(Prosjektkalkyle[Oppstart år], MATCH(Kartleggingsplan[[#This Row],[Prosjektnavn]], Prosjektkalkyle[Prosjektnavn], 0)), "Ikke funnet")</f>
        <v>2025</v>
      </c>
      <c r="H31" s="56">
        <v>129.9</v>
      </c>
      <c r="I31" s="79" t="str">
        <f>IFERROR(INDEX(Prosjektkalkyle[Enhet], MATCH(Kartleggingsplan[[#This Row],[Prosjektnavn]], Prosjektkalkyle[Prosjektnavn], 0)), "Ikke funnet")</f>
        <v>km2</v>
      </c>
      <c r="J31" s="85">
        <f>IFERROR(INDEX(Prosjektkalkyle[ Kalkyle enhetskostnad inkl. mva], MATCH(Kartleggingsplan[[#This Row],[Prosjektnavn]], Prosjektkalkyle[Prosjektnavn], 0)), "Ikke funnet")*Kartleggingsplan[[#This Row],[Antall]]</f>
        <v>237872.88</v>
      </c>
      <c r="K31" s="35" cm="1">
        <f t="array" ref="K31">Kartleggingsplan[[#This Row],[Totalkostnad]] * IFERROR(INDEX(Prosjekttyper_Kostnadsfordeling[1],MATCH(1,(Prosjekttyper_Kostnadsfordeling[Prosjekttype]=Kartleggingsplan[[#This Row],[Prosjekt-type]]) * (Prosjekttyper_Kostnadsfordeling[Fylke]=Kartleggingsplan[[#This Row],[Fylke]]),0)),"Ikke funnet") / 100</f>
        <v>20082.417893999998</v>
      </c>
      <c r="L31" s="35" cm="1">
        <f t="array" ref="L31">Kartleggingsplan[[#This Row],[Totalkostnad]] * IFERROR(INDEX(Prosjekttyper_Kostnadsfordeling[2],MATCH(1,(Prosjekttyper_Kostnadsfordeling[Prosjekttype]=Kartleggingsplan[[#This Row],[Prosjekt-type]]) * (Prosjekttyper_Kostnadsfordeling[Fylke]=Kartleggingsplan[[#This Row],[Fylke]]),0)),"Ikke funnet") / 100</f>
        <v>20944.707083999998</v>
      </c>
      <c r="M31" s="35" cm="1">
        <f t="array" ref="M31">Kartleggingsplan[[#This Row],[Totalkostnad]] * IFERROR(INDEX(Prosjekttyper_Kostnadsfordeling[3],MATCH(1,(Prosjekttyper_Kostnadsfordeling[Prosjekttype]=Kartleggingsplan[[#This Row],[Prosjekt-type]]) * (Prosjekttyper_Kostnadsfordeling[Fylke]=Kartleggingsplan[[#This Row],[Fylke]]),0)),"Ikke funnet") / 100</f>
        <v>77558.452524000022</v>
      </c>
      <c r="N31" s="35" cm="1">
        <f t="array" ref="N31">Kartleggingsplan[[#This Row],[Totalkostnad]] * IFERROR(INDEX(Prosjekttyper_Kostnadsfordeling[4],MATCH(1,(Prosjekttyper_Kostnadsfordeling[Prosjekttype]=Kartleggingsplan[[#This Row],[Prosjekt-type]]) * (Prosjekttyper_Kostnadsfordeling[Fylke]=Kartleggingsplan[[#This Row],[Fylke]]),0)),"Ikke funnet") / 100</f>
        <v>52659.108810000012</v>
      </c>
      <c r="O31" s="35" cm="1">
        <f t="array" ref="O31">Kartleggingsplan[[#This Row],[Totalkostnad]] * IFERROR(INDEX(Prosjekttyper_Kostnadsfordeling[5],MATCH(1,(Prosjekttyper_Kostnadsfordeling[Prosjekttype]=Kartleggingsplan[[#This Row],[Prosjekt-type]]) * (Prosjekttyper_Kostnadsfordeling[Fylke]=Kartleggingsplan[[#This Row],[Fylke]]),0)),"Ikke funnet") / 100</f>
        <v>20944.707083999998</v>
      </c>
      <c r="P31" s="35" cm="1">
        <f t="array" ref="P31">Kartleggingsplan[[#This Row],[Totalkostnad]] * IFERROR(INDEX(Prosjekttyper_Kostnadsfordeling[6],MATCH(1,(Prosjekttyper_Kostnadsfordeling[Prosjekttype]=Kartleggingsplan[[#This Row],[Prosjekt-type]]) * (Prosjekttyper_Kostnadsfordeling[Fylke]=Kartleggingsplan[[#This Row],[Fylke]]),0)),"Ikke funnet") / 100</f>
        <v>14159.383182000001</v>
      </c>
      <c r="Q31" s="35" cm="1">
        <f t="array" ref="Q31">Kartleggingsplan[[#This Row],[Totalkostnad]] * IFERROR(INDEX(Prosjekttyper_Kostnadsfordeling[7],MATCH(1,(Prosjekttyper_Kostnadsfordeling[Prosjekttype]=Kartleggingsplan[[#This Row],[Prosjekt-type]]) * (Prosjekttyper_Kostnadsfordeling[Fylke]=Kartleggingsplan[[#This Row],[Fylke]]),0)),"Ikke funnet") / 100</f>
        <v>22365.997541999997</v>
      </c>
      <c r="R31" s="35" cm="1">
        <f t="array" ref="R31">Kartleggingsplan[[#This Row],[Totalkostnad]] * IFERROR(INDEX(Prosjekttyper_Kostnadsfordeling[8],MATCH(1,(Prosjekttyper_Kostnadsfordeling[Prosjekttype]=Kartleggingsplan[[#This Row],[Prosjekt-type]]) * (Prosjekttyper_Kostnadsfordeling[Fylke]=Kartleggingsplan[[#This Row],[Fylke]]),0)),"Ikke funnet") / 100</f>
        <v>0</v>
      </c>
      <c r="S31" s="35" cm="1">
        <f t="array" ref="S31">Kartleggingsplan[[#This Row],[Totalkostnad]] * IFERROR(INDEX(Prosjekttyper_Kostnadsfordeling[9],MATCH(1,(Prosjekttyper_Kostnadsfordeling[Prosjekttype]=Kartleggingsplan[[#This Row],[Prosjekt-type]]) * (Prosjekttyper_Kostnadsfordeling[Fylke]=Kartleggingsplan[[#This Row],[Fylke]]),0)),"Ikke funnet") / 100</f>
        <v>9158.1058799999992</v>
      </c>
      <c r="T31" s="35" cm="1">
        <f t="array" ref="T31">Kartleggingsplan[[#This Row],[Totalkostnad]] * IFERROR(INDEX(Prosjekttyper_Kostnadsfordeling[10],MATCH(1,(Prosjekttyper_Kostnadsfordeling[Prosjekttype]=Kartleggingsplan[[#This Row],[Prosjekt-type]]) * (Prosjekttyper_Kostnadsfordeling[Fylke]=Kartleggingsplan[[#This Row],[Fylke]]),0)),"Ikke funnet") / 100</f>
        <v>0</v>
      </c>
      <c r="U31" s="35" cm="1">
        <f t="array" ref="U31">Kartleggingsplan[[#This Row],[Totalkostnad]] * IFERROR(INDEX(Prosjekttyper_Kostnadsfordeling[11],MATCH(1,(Prosjekttyper_Kostnadsfordeling[Prosjekttype]=Kartleggingsplan[[#This Row],[Prosjekt-type]]) * (Prosjekttyper_Kostnadsfordeling[Fylke]=Kartleggingsplan[[#This Row],[Fylke]]),0)),"Ikke funnet") / 100</f>
        <v>9039.1694399999997</v>
      </c>
      <c r="V31" s="35" cm="1">
        <f t="array" ref="V31">Kartleggingsplan[[#This Row],[Totalkostnad]] * IFERROR(INDEX(Prosjekttyper_Kostnadsfordeling[12],MATCH(1,(Prosjekttyper_Kostnadsfordeling[Prosjekttype]=Kartleggingsplan[[#This Row],[Prosjekt-type]]) * (Prosjekttyper_Kostnadsfordeling[Fylke]=Kartleggingsplan[[#This Row],[Fylke]]),0)),"Ikke funnet") / 100</f>
        <v>0</v>
      </c>
      <c r="W31" s="35" cm="1">
        <f t="array" ref="W31">Kartleggingsplan[[#This Row],[Totalkostnad]] * IFERROR(INDEX(Prosjekttyper_Kostnadsfordeling[13],MATCH(1,(Prosjekttyper_Kostnadsfordeling[Prosjekttype]=Kartleggingsplan[[#This Row],[Prosjekt-type]]) * (Prosjekttyper_Kostnadsfordeling[Fylke]=Kartleggingsplan[[#This Row],[Fylke]]),0)),"Ikke funnet") / 100</f>
        <v>0</v>
      </c>
      <c r="X31" s="35" cm="1">
        <f t="array" ref="X31">Kartleggingsplan[[#This Row],[Totalkostnad]] * IFERROR(INDEX(Prosjekttyper_Kostnadsfordeling[14],MATCH(1,(Prosjekttyper_Kostnadsfordeling[Prosjekttype]=Kartleggingsplan[[#This Row],[Prosjekt-type]]) * (Prosjekttyper_Kostnadsfordeling[Fylke]=Kartleggingsplan[[#This Row],[Fylke]]),0)),"Ikke funnet") / 100</f>
        <v>0</v>
      </c>
      <c r="Y31" s="35" cm="1">
        <f t="array" ref="Y31">Kartleggingsplan[[#This Row],[Totalkostnad]] * IFERROR(INDEX(Prosjekttyper_Kostnadsfordeling[15],MATCH(1,(Prosjekttyper_Kostnadsfordeling[Prosjekttype]=Kartleggingsplan[[#This Row],[Prosjekt-type]]) * (Prosjekttyper_Kostnadsfordeling[Fylke]=Kartleggingsplan[[#This Row],[Fylke]]),0)),"Ikke funnet") / 100</f>
        <v>0</v>
      </c>
      <c r="Z31" s="35" cm="1">
        <f t="array" ref="Z31">Kartleggingsplan[[#This Row],[Totalkostnad]] * IFERROR(INDEX(Prosjekttyper_Kostnadsfordeling[16],MATCH(1,(Prosjekttyper_Kostnadsfordeling[Prosjekttype]=Kartleggingsplan[[#This Row],[Prosjekt-type]]) * (Prosjekttyper_Kostnadsfordeling[Fylke]=Kartleggingsplan[[#This Row],[Fylke]]),0)),"Ikke funnet") / 100</f>
        <v>0</v>
      </c>
      <c r="AA31" s="35" cm="1">
        <f t="array" ref="AA31">Kartleggingsplan[[#This Row],[Totalkostnad]] * IFERROR(INDEX(Prosjekttyper_Kostnadsfordeling[17],MATCH(1,(Prosjekttyper_Kostnadsfordeling[Prosjekttype]=Kartleggingsplan[[#This Row],[Prosjekt-type]]) * (Prosjekttyper_Kostnadsfordeling[Fylke]=Kartleggingsplan[[#This Row],[Fylke]]),0)),"Ikke funnet") / 100</f>
        <v>0</v>
      </c>
      <c r="AB31" s="35" cm="1">
        <f t="array" ref="AB31">Kartleggingsplan[[#This Row],[Totalkostnad]] * IFERROR(INDEX(Prosjekttyper_Kostnadsfordeling[18],MATCH(1,(Prosjekttyper_Kostnadsfordeling[Prosjekttype]=Kartleggingsplan[[#This Row],[Prosjekt-type]]) * (Prosjekttyper_Kostnadsfordeling[Fylke]=Kartleggingsplan[[#This Row],[Fylke]]),0)),"Ikke funnet") / 100</f>
        <v>0</v>
      </c>
      <c r="AC31" s="35" cm="1">
        <f t="array" ref="AC31">Kartleggingsplan[[#This Row],[Totalkostnad]] * IFERROR(INDEX(Prosjekttyper_Kostnadsfordeling[19],MATCH(1,(Prosjekttyper_Kostnadsfordeling[Prosjekttype]=Kartleggingsplan[[#This Row],[Prosjekt-type]]) * (Prosjekttyper_Kostnadsfordeling[Fylke]=Kartleggingsplan[[#This Row],[Fylke]]),0)),"Ikke funnet") / 100</f>
        <v>0</v>
      </c>
      <c r="AD31" s="35" cm="1">
        <f t="array" ref="AD31">Kartleggingsplan[[#This Row],[Totalkostnad]] * IFERROR(INDEX(Prosjekttyper_Kostnadsfordeling[20],MATCH(1,(Prosjekttyper_Kostnadsfordeling[Prosjekttype]=Kartleggingsplan[[#This Row],[Prosjekt-type]]) * (Prosjekttyper_Kostnadsfordeling[Fylke]=Kartleggingsplan[[#This Row],[Fylke]]),0)),"Ikke funnet") / 100</f>
        <v>0</v>
      </c>
      <c r="AE31" s="60" cm="1">
        <f t="array" ref="AE31">Kartleggingsplan[[#This Row],[Totalkostnad]] * IFERROR(INDEX(Prosjekttyper_Kostnadsfordeling[21],MATCH(1,(Prosjekttyper_Kostnadsfordeling[Prosjekttype]=Kartleggingsplan[[#This Row],[Prosjekt-type]]) * (Prosjekttyper_Kostnadsfordeling[Fylke]=Kartleggingsplan[[#This Row],[Fylke]]),0)),"Ikke funnet") / 100</f>
        <v>0</v>
      </c>
      <c r="AF31" s="60" cm="1">
        <f t="array" ref="AF31">Kartleggingsplan[[#This Row],[Totalkostnad]] * IFERROR(INDEX(Prosjekttyper_Kostnadsfordeling[22],MATCH(1,(Prosjekttyper_Kostnadsfordeling[Prosjekttype]=Kartleggingsplan[[#This Row],[Prosjekt-type]]) * (Prosjekttyper_Kostnadsfordeling[Fylke]=Kartleggingsplan[[#This Row],[Fylke]]),0)),"Ikke funnet") / 100</f>
        <v>0</v>
      </c>
      <c r="AG31" s="60" cm="1">
        <f t="array" ref="AG31">Kartleggingsplan[[#This Row],[Totalkostnad]] * IFERROR(INDEX(Prosjekttyper_Kostnadsfordeling[23],MATCH(1,(Prosjekttyper_Kostnadsfordeling[Prosjekttype]=Kartleggingsplan[[#This Row],[Prosjekt-type]]) * (Prosjekttyper_Kostnadsfordeling[Fylke]=Kartleggingsplan[[#This Row],[Fylke]]),0)),"Ikke funnet") / 100</f>
        <v>0</v>
      </c>
      <c r="AH31" s="60" cm="1">
        <f t="array" ref="AH31">Kartleggingsplan[[#This Row],[Totalkostnad]] * IFERROR(INDEX(Prosjekttyper_Kostnadsfordeling[24],MATCH(1,(Prosjekttyper_Kostnadsfordeling[Prosjekttype]=Kartleggingsplan[[#This Row],[Prosjekt-type]]) * (Prosjekttyper_Kostnadsfordeling[Fylke]=Kartleggingsplan[[#This Row],[Fylke]]),0)),"Ikke funnet") / 100</f>
        <v>0</v>
      </c>
      <c r="AI31" s="60" cm="1">
        <f t="array" ref="AI31">Kartleggingsplan[[#This Row],[Totalkostnad]] * IFERROR(INDEX(Prosjekttyper_Kostnadsfordeling[25],MATCH(1,(Prosjekttyper_Kostnadsfordeling[Prosjekttype]=Kartleggingsplan[[#This Row],[Prosjekt-type]]) * (Prosjekttyper_Kostnadsfordeling[Fylke]=Kartleggingsplan[[#This Row],[Fylke]]),0)),"Ikke funnet") / 100</f>
        <v>0</v>
      </c>
      <c r="AJ31" s="60" cm="1">
        <f t="array" ref="AJ31">Kartleggingsplan[[#This Row],[Totalkostnad]] * IFERROR(INDEX(Prosjekttyper_Kostnadsfordeling[26],MATCH(1,(Prosjekttyper_Kostnadsfordeling[Prosjekttype]=Kartleggingsplan[[#This Row],[Prosjekt-type]]) * (Prosjekttyper_Kostnadsfordeling[Fylke]=Kartleggingsplan[[#This Row],[Fylke]]),0)),"Ikke funnet") / 100</f>
        <v>0</v>
      </c>
      <c r="AK31" s="60" cm="1">
        <f t="array" ref="AK31">Kartleggingsplan[[#This Row],[Totalkostnad]] * IFERROR(INDEX(Prosjekttyper_Kostnadsfordeling[27],MATCH(1,(Prosjekttyper_Kostnadsfordeling[Prosjekttype]=Kartleggingsplan[[#This Row],[Prosjekt-type]]) * (Prosjekttyper_Kostnadsfordeling[Fylke]=Kartleggingsplan[[#This Row],[Fylke]]),0)),"Ikke funnet") / 100</f>
        <v>0</v>
      </c>
      <c r="AL31" s="60" cm="1">
        <f t="array" ref="AL31">Kartleggingsplan[[#This Row],[Totalkostnad]] * IFERROR(INDEX(Prosjekttyper_Kostnadsfordeling[28],MATCH(1,(Prosjekttyper_Kostnadsfordeling[Prosjekttype]=Kartleggingsplan[[#This Row],[Prosjekt-type]]) * (Prosjekttyper_Kostnadsfordeling[Fylke]=Kartleggingsplan[[#This Row],[Fylke]]),0)),"Ikke funnet") / 100</f>
        <v>0</v>
      </c>
      <c r="AM31" s="60" cm="1">
        <f t="array" ref="AM31">Kartleggingsplan[[#This Row],[Totalkostnad]] * IFERROR(INDEX(Prosjekttyper_Kostnadsfordeling[29],MATCH(1,(Prosjekttyper_Kostnadsfordeling[Prosjekttype]=Kartleggingsplan[[#This Row],[Prosjekt-type]]) * (Prosjekttyper_Kostnadsfordeling[Fylke]=Kartleggingsplan[[#This Row],[Fylke]]),0)),"Ikke funnet") / 100</f>
        <v>0</v>
      </c>
      <c r="AN31" s="60" cm="1">
        <f t="array" ref="AN31">Kartleggingsplan[[#This Row],[Totalkostnad]] * IFERROR(INDEX(Prosjekttyper_Kostnadsfordeling[30],MATCH(1,(Prosjekttyper_Kostnadsfordeling[Prosjekttype]=Kartleggingsplan[[#This Row],[Prosjekt-type]]) * (Prosjekttyper_Kostnadsfordeling[Fylke]=Kartleggingsplan[[#This Row],[Fylke]]),0)),"Ikke funnet") / 100</f>
        <v>0</v>
      </c>
    </row>
    <row r="32" spans="2:40" x14ac:dyDescent="0.25">
      <c r="B32" t="s">
        <v>55</v>
      </c>
      <c r="C32" s="78" cm="1">
        <f t="array" ref="C32">_xlfn.XLOOKUP(1, (Kommuner[Fylke] = Valgt_Fylke) * (Kommuner[Kommune] = Kartleggingsplan[[#This Row],[Kommune]]), Kommuner[Regionnr], "")</f>
        <v>4</v>
      </c>
      <c r="D32" s="39" t="s">
        <v>549</v>
      </c>
      <c r="E32" s="39" t="s">
        <v>283</v>
      </c>
      <c r="F32" s="34" t="s">
        <v>539</v>
      </c>
      <c r="G32">
        <f>IFERROR(INDEX(Prosjektkalkyle[Oppstart år], MATCH(Kartleggingsplan[[#This Row],[Prosjektnavn]], Prosjektkalkyle[Prosjektnavn], 0)), "Ikke funnet")</f>
        <v>2025</v>
      </c>
      <c r="H32" s="56">
        <v>15.4</v>
      </c>
      <c r="I32" s="79" t="str">
        <f>IFERROR(INDEX(Prosjektkalkyle[Enhet], MATCH(Kartleggingsplan[[#This Row],[Prosjektnavn]], Prosjektkalkyle[Prosjektnavn], 0)), "Ikke funnet")</f>
        <v>km2</v>
      </c>
      <c r="J32" s="85">
        <f>IFERROR(INDEX(Prosjektkalkyle[ Kalkyle enhetskostnad inkl. mva], MATCH(Kartleggingsplan[[#This Row],[Prosjektnavn]], Prosjektkalkyle[Prosjektnavn], 0)), "Ikke funnet")*Kartleggingsplan[[#This Row],[Antall]]</f>
        <v>28200.48</v>
      </c>
      <c r="K32" s="35" cm="1">
        <f t="array" ref="K32">Kartleggingsplan[[#This Row],[Totalkostnad]] * IFERROR(INDEX(Prosjekttyper_Kostnadsfordeling[1],MATCH(1,(Prosjekttyper_Kostnadsfordeling[Prosjekttype]=Kartleggingsplan[[#This Row],[Prosjekt-type]]) * (Prosjekttyper_Kostnadsfordeling[Fylke]=Kartleggingsplan[[#This Row],[Fylke]]),0)),"Ikke funnet") / 100</f>
        <v>3243.0552000000002</v>
      </c>
      <c r="L32" s="35" cm="1">
        <f t="array" ref="L32">Kartleggingsplan[[#This Row],[Totalkostnad]] * IFERROR(INDEX(Prosjekttyper_Kostnadsfordeling[2],MATCH(1,(Prosjekttyper_Kostnadsfordeling[Prosjekttype]=Kartleggingsplan[[#This Row],[Prosjekt-type]]) * (Prosjekttyper_Kostnadsfordeling[Fylke]=Kartleggingsplan[[#This Row],[Fylke]]),0)),"Ikke funnet") / 100</f>
        <v>1762.53</v>
      </c>
      <c r="M32" s="35" cm="1">
        <f t="array" ref="M32">Kartleggingsplan[[#This Row],[Totalkostnad]] * IFERROR(INDEX(Prosjekttyper_Kostnadsfordeling[3],MATCH(1,(Prosjekttyper_Kostnadsfordeling[Prosjekttype]=Kartleggingsplan[[#This Row],[Prosjekt-type]]) * (Prosjekttyper_Kostnadsfordeling[Fylke]=Kartleggingsplan[[#This Row],[Fylke]]),0)),"Ikke funnet") / 100</f>
        <v>8460.1440000000002</v>
      </c>
      <c r="N32" s="35" cm="1">
        <f t="array" ref="N32">Kartleggingsplan[[#This Row],[Totalkostnad]] * IFERROR(INDEX(Prosjekttyper_Kostnadsfordeling[4],MATCH(1,(Prosjekttyper_Kostnadsfordeling[Prosjekttype]=Kartleggingsplan[[#This Row],[Prosjekt-type]]) * (Prosjekttyper_Kostnadsfordeling[Fylke]=Kartleggingsplan[[#This Row],[Fylke]]),0)),"Ikke funnet") / 100</f>
        <v>2326.5396000000001</v>
      </c>
      <c r="O32" s="35" cm="1">
        <f t="array" ref="O32">Kartleggingsplan[[#This Row],[Totalkostnad]] * IFERROR(INDEX(Prosjekttyper_Kostnadsfordeling[5],MATCH(1,(Prosjekttyper_Kostnadsfordeling[Prosjekttype]=Kartleggingsplan[[#This Row],[Prosjekt-type]]) * (Prosjekttyper_Kostnadsfordeling[Fylke]=Kartleggingsplan[[#This Row],[Fylke]]),0)),"Ikke funnet") / 100</f>
        <v>1762.53</v>
      </c>
      <c r="P32" s="35" cm="1">
        <f t="array" ref="P32">Kartleggingsplan[[#This Row],[Totalkostnad]] * IFERROR(INDEX(Prosjekttyper_Kostnadsfordeling[6],MATCH(1,(Prosjekttyper_Kostnadsfordeling[Prosjekttype]=Kartleggingsplan[[#This Row],[Prosjekt-type]]) * (Prosjekttyper_Kostnadsfordeling[Fylke]=Kartleggingsplan[[#This Row],[Fylke]]),0)),"Ikke funnet") / 100</f>
        <v>4582.5779999999995</v>
      </c>
      <c r="Q32" s="35" cm="1">
        <f t="array" ref="Q32">Kartleggingsplan[[#This Row],[Totalkostnad]] * IFERROR(INDEX(Prosjekttyper_Kostnadsfordeling[7],MATCH(1,(Prosjekttyper_Kostnadsfordeling[Prosjekttype]=Kartleggingsplan[[#This Row],[Prosjekt-type]]) * (Prosjekttyper_Kostnadsfordeling[Fylke]=Kartleggingsplan[[#This Row],[Fylke]]),0)),"Ikke funnet") / 100</f>
        <v>3243.0552000000002</v>
      </c>
      <c r="R32" s="35" cm="1">
        <f t="array" ref="R32">Kartleggingsplan[[#This Row],[Totalkostnad]] * IFERROR(INDEX(Prosjekttyper_Kostnadsfordeling[8],MATCH(1,(Prosjekttyper_Kostnadsfordeling[Prosjekttype]=Kartleggingsplan[[#This Row],[Prosjekt-type]]) * (Prosjekttyper_Kostnadsfordeling[Fylke]=Kartleggingsplan[[#This Row],[Fylke]]),0)),"Ikke funnet") / 100</f>
        <v>0</v>
      </c>
      <c r="S32" s="35" cm="1">
        <f t="array" ref="S32">Kartleggingsplan[[#This Row],[Totalkostnad]] * IFERROR(INDEX(Prosjekttyper_Kostnadsfordeling[9],MATCH(1,(Prosjekttyper_Kostnadsfordeling[Prosjekttype]=Kartleggingsplan[[#This Row],[Prosjekt-type]]) * (Prosjekttyper_Kostnadsfordeling[Fylke]=Kartleggingsplan[[#This Row],[Fylke]]),0)),"Ikke funnet") / 100</f>
        <v>2115.0360000000001</v>
      </c>
      <c r="T32" s="35" cm="1">
        <f t="array" ref="T32">Kartleggingsplan[[#This Row],[Totalkostnad]] * IFERROR(INDEX(Prosjekttyper_Kostnadsfordeling[10],MATCH(1,(Prosjekttyper_Kostnadsfordeling[Prosjekttype]=Kartleggingsplan[[#This Row],[Prosjekt-type]]) * (Prosjekttyper_Kostnadsfordeling[Fylke]=Kartleggingsplan[[#This Row],[Fylke]]),0)),"Ikke funnet") / 100</f>
        <v>0</v>
      </c>
      <c r="U32" s="35" cm="1">
        <f t="array" ref="U32">Kartleggingsplan[[#This Row],[Totalkostnad]] * IFERROR(INDEX(Prosjekttyper_Kostnadsfordeling[11],MATCH(1,(Prosjekttyper_Kostnadsfordeling[Prosjekttype]=Kartleggingsplan[[#This Row],[Prosjekt-type]]) * (Prosjekttyper_Kostnadsfordeling[Fylke]=Kartleggingsplan[[#This Row],[Fylke]]),0)),"Ikke funnet") / 100</f>
        <v>1071.61824</v>
      </c>
      <c r="V32" s="35" cm="1">
        <f t="array" ref="V32">Kartleggingsplan[[#This Row],[Totalkostnad]] * IFERROR(INDEX(Prosjekttyper_Kostnadsfordeling[12],MATCH(1,(Prosjekttyper_Kostnadsfordeling[Prosjekttype]=Kartleggingsplan[[#This Row],[Prosjekt-type]]) * (Prosjekttyper_Kostnadsfordeling[Fylke]=Kartleggingsplan[[#This Row],[Fylke]]),0)),"Ikke funnet") / 100</f>
        <v>0</v>
      </c>
      <c r="W32" s="35" cm="1">
        <f t="array" ref="W32">Kartleggingsplan[[#This Row],[Totalkostnad]] * IFERROR(INDEX(Prosjekttyper_Kostnadsfordeling[13],MATCH(1,(Prosjekttyper_Kostnadsfordeling[Prosjekttype]=Kartleggingsplan[[#This Row],[Prosjekt-type]]) * (Prosjekttyper_Kostnadsfordeling[Fylke]=Kartleggingsplan[[#This Row],[Fylke]]),0)),"Ikke funnet") / 100</f>
        <v>0</v>
      </c>
      <c r="X32" s="35" cm="1">
        <f t="array" ref="X32">Kartleggingsplan[[#This Row],[Totalkostnad]] * IFERROR(INDEX(Prosjekttyper_Kostnadsfordeling[14],MATCH(1,(Prosjekttyper_Kostnadsfordeling[Prosjekttype]=Kartleggingsplan[[#This Row],[Prosjekt-type]]) * (Prosjekttyper_Kostnadsfordeling[Fylke]=Kartleggingsplan[[#This Row],[Fylke]]),0)),"Ikke funnet") / 100</f>
        <v>0</v>
      </c>
      <c r="Y32" s="35" cm="1">
        <f t="array" ref="Y32">Kartleggingsplan[[#This Row],[Totalkostnad]] * IFERROR(INDEX(Prosjekttyper_Kostnadsfordeling[15],MATCH(1,(Prosjekttyper_Kostnadsfordeling[Prosjekttype]=Kartleggingsplan[[#This Row],[Prosjekt-type]]) * (Prosjekttyper_Kostnadsfordeling[Fylke]=Kartleggingsplan[[#This Row],[Fylke]]),0)),"Ikke funnet") / 100</f>
        <v>0</v>
      </c>
      <c r="Z32" s="35" cm="1">
        <f t="array" ref="Z32">Kartleggingsplan[[#This Row],[Totalkostnad]] * IFERROR(INDEX(Prosjekttyper_Kostnadsfordeling[16],MATCH(1,(Prosjekttyper_Kostnadsfordeling[Prosjekttype]=Kartleggingsplan[[#This Row],[Prosjekt-type]]) * (Prosjekttyper_Kostnadsfordeling[Fylke]=Kartleggingsplan[[#This Row],[Fylke]]),0)),"Ikke funnet") / 100</f>
        <v>0</v>
      </c>
      <c r="AA32" s="35" cm="1">
        <f t="array" ref="AA32">Kartleggingsplan[[#This Row],[Totalkostnad]] * IFERROR(INDEX(Prosjekttyper_Kostnadsfordeling[17],MATCH(1,(Prosjekttyper_Kostnadsfordeling[Prosjekttype]=Kartleggingsplan[[#This Row],[Prosjekt-type]]) * (Prosjekttyper_Kostnadsfordeling[Fylke]=Kartleggingsplan[[#This Row],[Fylke]]),0)),"Ikke funnet") / 100</f>
        <v>0</v>
      </c>
      <c r="AB32" s="35" cm="1">
        <f t="array" ref="AB32">Kartleggingsplan[[#This Row],[Totalkostnad]] * IFERROR(INDEX(Prosjekttyper_Kostnadsfordeling[18],MATCH(1,(Prosjekttyper_Kostnadsfordeling[Prosjekttype]=Kartleggingsplan[[#This Row],[Prosjekt-type]]) * (Prosjekttyper_Kostnadsfordeling[Fylke]=Kartleggingsplan[[#This Row],[Fylke]]),0)),"Ikke funnet") / 100</f>
        <v>0</v>
      </c>
      <c r="AC32" s="35" cm="1">
        <f t="array" ref="AC32">Kartleggingsplan[[#This Row],[Totalkostnad]] * IFERROR(INDEX(Prosjekttyper_Kostnadsfordeling[19],MATCH(1,(Prosjekttyper_Kostnadsfordeling[Prosjekttype]=Kartleggingsplan[[#This Row],[Prosjekt-type]]) * (Prosjekttyper_Kostnadsfordeling[Fylke]=Kartleggingsplan[[#This Row],[Fylke]]),0)),"Ikke funnet") / 100</f>
        <v>0</v>
      </c>
      <c r="AD32" s="35" cm="1">
        <f t="array" ref="AD32">Kartleggingsplan[[#This Row],[Totalkostnad]] * IFERROR(INDEX(Prosjekttyper_Kostnadsfordeling[20],MATCH(1,(Prosjekttyper_Kostnadsfordeling[Prosjekttype]=Kartleggingsplan[[#This Row],[Prosjekt-type]]) * (Prosjekttyper_Kostnadsfordeling[Fylke]=Kartleggingsplan[[#This Row],[Fylke]]),0)),"Ikke funnet") / 100</f>
        <v>0</v>
      </c>
      <c r="AE32" s="60" cm="1">
        <f t="array" ref="AE32">Kartleggingsplan[[#This Row],[Totalkostnad]] * IFERROR(INDEX(Prosjekttyper_Kostnadsfordeling[21],MATCH(1,(Prosjekttyper_Kostnadsfordeling[Prosjekttype]=Kartleggingsplan[[#This Row],[Prosjekt-type]]) * (Prosjekttyper_Kostnadsfordeling[Fylke]=Kartleggingsplan[[#This Row],[Fylke]]),0)),"Ikke funnet") / 100</f>
        <v>0</v>
      </c>
      <c r="AF32" s="60" cm="1">
        <f t="array" ref="AF32">Kartleggingsplan[[#This Row],[Totalkostnad]] * IFERROR(INDEX(Prosjekttyper_Kostnadsfordeling[22],MATCH(1,(Prosjekttyper_Kostnadsfordeling[Prosjekttype]=Kartleggingsplan[[#This Row],[Prosjekt-type]]) * (Prosjekttyper_Kostnadsfordeling[Fylke]=Kartleggingsplan[[#This Row],[Fylke]]),0)),"Ikke funnet") / 100</f>
        <v>0</v>
      </c>
      <c r="AG32" s="60" cm="1">
        <f t="array" ref="AG32">Kartleggingsplan[[#This Row],[Totalkostnad]] * IFERROR(INDEX(Prosjekttyper_Kostnadsfordeling[23],MATCH(1,(Prosjekttyper_Kostnadsfordeling[Prosjekttype]=Kartleggingsplan[[#This Row],[Prosjekt-type]]) * (Prosjekttyper_Kostnadsfordeling[Fylke]=Kartleggingsplan[[#This Row],[Fylke]]),0)),"Ikke funnet") / 100</f>
        <v>0</v>
      </c>
      <c r="AH32" s="60" cm="1">
        <f t="array" ref="AH32">Kartleggingsplan[[#This Row],[Totalkostnad]] * IFERROR(INDEX(Prosjekttyper_Kostnadsfordeling[24],MATCH(1,(Prosjekttyper_Kostnadsfordeling[Prosjekttype]=Kartleggingsplan[[#This Row],[Prosjekt-type]]) * (Prosjekttyper_Kostnadsfordeling[Fylke]=Kartleggingsplan[[#This Row],[Fylke]]),0)),"Ikke funnet") / 100</f>
        <v>0</v>
      </c>
      <c r="AI32" s="60" cm="1">
        <f t="array" ref="AI32">Kartleggingsplan[[#This Row],[Totalkostnad]] * IFERROR(INDEX(Prosjekttyper_Kostnadsfordeling[25],MATCH(1,(Prosjekttyper_Kostnadsfordeling[Prosjekttype]=Kartleggingsplan[[#This Row],[Prosjekt-type]]) * (Prosjekttyper_Kostnadsfordeling[Fylke]=Kartleggingsplan[[#This Row],[Fylke]]),0)),"Ikke funnet") / 100</f>
        <v>0</v>
      </c>
      <c r="AJ32" s="60" cm="1">
        <f t="array" ref="AJ32">Kartleggingsplan[[#This Row],[Totalkostnad]] * IFERROR(INDEX(Prosjekttyper_Kostnadsfordeling[26],MATCH(1,(Prosjekttyper_Kostnadsfordeling[Prosjekttype]=Kartleggingsplan[[#This Row],[Prosjekt-type]]) * (Prosjekttyper_Kostnadsfordeling[Fylke]=Kartleggingsplan[[#This Row],[Fylke]]),0)),"Ikke funnet") / 100</f>
        <v>0</v>
      </c>
      <c r="AK32" s="60" cm="1">
        <f t="array" ref="AK32">Kartleggingsplan[[#This Row],[Totalkostnad]] * IFERROR(INDEX(Prosjekttyper_Kostnadsfordeling[27],MATCH(1,(Prosjekttyper_Kostnadsfordeling[Prosjekttype]=Kartleggingsplan[[#This Row],[Prosjekt-type]]) * (Prosjekttyper_Kostnadsfordeling[Fylke]=Kartleggingsplan[[#This Row],[Fylke]]),0)),"Ikke funnet") / 100</f>
        <v>0</v>
      </c>
      <c r="AL32" s="60" cm="1">
        <f t="array" ref="AL32">Kartleggingsplan[[#This Row],[Totalkostnad]] * IFERROR(INDEX(Prosjekttyper_Kostnadsfordeling[28],MATCH(1,(Prosjekttyper_Kostnadsfordeling[Prosjekttype]=Kartleggingsplan[[#This Row],[Prosjekt-type]]) * (Prosjekttyper_Kostnadsfordeling[Fylke]=Kartleggingsplan[[#This Row],[Fylke]]),0)),"Ikke funnet") / 100</f>
        <v>0</v>
      </c>
      <c r="AM32" s="60" cm="1">
        <f t="array" ref="AM32">Kartleggingsplan[[#This Row],[Totalkostnad]] * IFERROR(INDEX(Prosjekttyper_Kostnadsfordeling[29],MATCH(1,(Prosjekttyper_Kostnadsfordeling[Prosjekttype]=Kartleggingsplan[[#This Row],[Prosjekt-type]]) * (Prosjekttyper_Kostnadsfordeling[Fylke]=Kartleggingsplan[[#This Row],[Fylke]]),0)),"Ikke funnet") / 100</f>
        <v>0</v>
      </c>
      <c r="AN32" s="60" cm="1">
        <f t="array" ref="AN32">Kartleggingsplan[[#This Row],[Totalkostnad]] * IFERROR(INDEX(Prosjekttyper_Kostnadsfordeling[30],MATCH(1,(Prosjekttyper_Kostnadsfordeling[Prosjekttype]=Kartleggingsplan[[#This Row],[Prosjekt-type]]) * (Prosjekttyper_Kostnadsfordeling[Fylke]=Kartleggingsplan[[#This Row],[Fylke]]),0)),"Ikke funnet") / 100</f>
        <v>0</v>
      </c>
    </row>
    <row r="33" spans="2:40" x14ac:dyDescent="0.25">
      <c r="B33" t="s">
        <v>55</v>
      </c>
      <c r="C33" s="78" cm="1">
        <f t="array" ref="C33">_xlfn.XLOOKUP(1, (Kommuner[Fylke] = Valgt_Fylke) * (Kommuner[Kommune] = Kartleggingsplan[[#This Row],[Kommune]]), Kommuner[Regionnr], "")</f>
        <v>4</v>
      </c>
      <c r="D33" s="39" t="s">
        <v>549</v>
      </c>
      <c r="E33" s="39" t="s">
        <v>287</v>
      </c>
      <c r="F33" s="34" t="s">
        <v>539</v>
      </c>
      <c r="G33">
        <f>IFERROR(INDEX(Prosjektkalkyle[Oppstart år], MATCH(Kartleggingsplan[[#This Row],[Prosjektnavn]], Prosjektkalkyle[Prosjektnavn], 0)), "Ikke funnet")</f>
        <v>2025</v>
      </c>
      <c r="H33" s="56">
        <v>0.43099999999999999</v>
      </c>
      <c r="I33" s="79" t="str">
        <f>IFERROR(INDEX(Prosjektkalkyle[Enhet], MATCH(Kartleggingsplan[[#This Row],[Prosjektnavn]], Prosjektkalkyle[Prosjektnavn], 0)), "Ikke funnet")</f>
        <v>km2</v>
      </c>
      <c r="J33" s="85">
        <f>IFERROR(INDEX(Prosjektkalkyle[ Kalkyle enhetskostnad inkl. mva], MATCH(Kartleggingsplan[[#This Row],[Prosjektnavn]], Prosjektkalkyle[Prosjektnavn], 0)), "Ikke funnet")*Kartleggingsplan[[#This Row],[Antall]]</f>
        <v>789.24720000000002</v>
      </c>
      <c r="K33" s="35" cm="1">
        <f t="array" ref="K33">Kartleggingsplan[[#This Row],[Totalkostnad]] * IFERROR(INDEX(Prosjekttyper_Kostnadsfordeling[1],MATCH(1,(Prosjekttyper_Kostnadsfordeling[Prosjekttype]=Kartleggingsplan[[#This Row],[Prosjekt-type]]) * (Prosjekttyper_Kostnadsfordeling[Fylke]=Kartleggingsplan[[#This Row],[Fylke]]),0)),"Ikke funnet") / 100</f>
        <v>90.763428000000005</v>
      </c>
      <c r="L33" s="35" cm="1">
        <f t="array" ref="L33">Kartleggingsplan[[#This Row],[Totalkostnad]] * IFERROR(INDEX(Prosjekttyper_Kostnadsfordeling[2],MATCH(1,(Prosjekttyper_Kostnadsfordeling[Prosjekttype]=Kartleggingsplan[[#This Row],[Prosjekt-type]]) * (Prosjekttyper_Kostnadsfordeling[Fylke]=Kartleggingsplan[[#This Row],[Fylke]]),0)),"Ikke funnet") / 100</f>
        <v>49.327950000000001</v>
      </c>
      <c r="M33" s="35" cm="1">
        <f t="array" ref="M33">Kartleggingsplan[[#This Row],[Totalkostnad]] * IFERROR(INDEX(Prosjekttyper_Kostnadsfordeling[3],MATCH(1,(Prosjekttyper_Kostnadsfordeling[Prosjekttype]=Kartleggingsplan[[#This Row],[Prosjekt-type]]) * (Prosjekttyper_Kostnadsfordeling[Fylke]=Kartleggingsplan[[#This Row],[Fylke]]),0)),"Ikke funnet") / 100</f>
        <v>236.77416000000002</v>
      </c>
      <c r="N33" s="35" cm="1">
        <f t="array" ref="N33">Kartleggingsplan[[#This Row],[Totalkostnad]] * IFERROR(INDEX(Prosjekttyper_Kostnadsfordeling[4],MATCH(1,(Prosjekttyper_Kostnadsfordeling[Prosjekttype]=Kartleggingsplan[[#This Row],[Prosjekt-type]]) * (Prosjekttyper_Kostnadsfordeling[Fylke]=Kartleggingsplan[[#This Row],[Fylke]]),0)),"Ikke funnet") / 100</f>
        <v>65.112894000000011</v>
      </c>
      <c r="O33" s="35" cm="1">
        <f t="array" ref="O33">Kartleggingsplan[[#This Row],[Totalkostnad]] * IFERROR(INDEX(Prosjekttyper_Kostnadsfordeling[5],MATCH(1,(Prosjekttyper_Kostnadsfordeling[Prosjekttype]=Kartleggingsplan[[#This Row],[Prosjekt-type]]) * (Prosjekttyper_Kostnadsfordeling[Fylke]=Kartleggingsplan[[#This Row],[Fylke]]),0)),"Ikke funnet") / 100</f>
        <v>49.327950000000001</v>
      </c>
      <c r="P33" s="35" cm="1">
        <f t="array" ref="P33">Kartleggingsplan[[#This Row],[Totalkostnad]] * IFERROR(INDEX(Prosjekttyper_Kostnadsfordeling[6],MATCH(1,(Prosjekttyper_Kostnadsfordeling[Prosjekttype]=Kartleggingsplan[[#This Row],[Prosjekt-type]]) * (Prosjekttyper_Kostnadsfordeling[Fylke]=Kartleggingsplan[[#This Row],[Fylke]]),0)),"Ikke funnet") / 100</f>
        <v>128.25266999999999</v>
      </c>
      <c r="Q33" s="35" cm="1">
        <f t="array" ref="Q33">Kartleggingsplan[[#This Row],[Totalkostnad]] * IFERROR(INDEX(Prosjekttyper_Kostnadsfordeling[7],MATCH(1,(Prosjekttyper_Kostnadsfordeling[Prosjekttype]=Kartleggingsplan[[#This Row],[Prosjekt-type]]) * (Prosjekttyper_Kostnadsfordeling[Fylke]=Kartleggingsplan[[#This Row],[Fylke]]),0)),"Ikke funnet") / 100</f>
        <v>90.763428000000005</v>
      </c>
      <c r="R33" s="35" cm="1">
        <f t="array" ref="R33">Kartleggingsplan[[#This Row],[Totalkostnad]] * IFERROR(INDEX(Prosjekttyper_Kostnadsfordeling[8],MATCH(1,(Prosjekttyper_Kostnadsfordeling[Prosjekttype]=Kartleggingsplan[[#This Row],[Prosjekt-type]]) * (Prosjekttyper_Kostnadsfordeling[Fylke]=Kartleggingsplan[[#This Row],[Fylke]]),0)),"Ikke funnet") / 100</f>
        <v>0</v>
      </c>
      <c r="S33" s="35" cm="1">
        <f t="array" ref="S33">Kartleggingsplan[[#This Row],[Totalkostnad]] * IFERROR(INDEX(Prosjekttyper_Kostnadsfordeling[9],MATCH(1,(Prosjekttyper_Kostnadsfordeling[Prosjekttype]=Kartleggingsplan[[#This Row],[Prosjekt-type]]) * (Prosjekttyper_Kostnadsfordeling[Fylke]=Kartleggingsplan[[#This Row],[Fylke]]),0)),"Ikke funnet") / 100</f>
        <v>59.193540000000006</v>
      </c>
      <c r="T33" s="35" cm="1">
        <f t="array" ref="T33">Kartleggingsplan[[#This Row],[Totalkostnad]] * IFERROR(INDEX(Prosjekttyper_Kostnadsfordeling[10],MATCH(1,(Prosjekttyper_Kostnadsfordeling[Prosjekttype]=Kartleggingsplan[[#This Row],[Prosjekt-type]]) * (Prosjekttyper_Kostnadsfordeling[Fylke]=Kartleggingsplan[[#This Row],[Fylke]]),0)),"Ikke funnet") / 100</f>
        <v>0</v>
      </c>
      <c r="U33" s="35" cm="1">
        <f t="array" ref="U33">Kartleggingsplan[[#This Row],[Totalkostnad]] * IFERROR(INDEX(Prosjekttyper_Kostnadsfordeling[11],MATCH(1,(Prosjekttyper_Kostnadsfordeling[Prosjekttype]=Kartleggingsplan[[#This Row],[Prosjekt-type]]) * (Prosjekttyper_Kostnadsfordeling[Fylke]=Kartleggingsplan[[#This Row],[Fylke]]),0)),"Ikke funnet") / 100</f>
        <v>29.991393600000002</v>
      </c>
      <c r="V33" s="35" cm="1">
        <f t="array" ref="V33">Kartleggingsplan[[#This Row],[Totalkostnad]] * IFERROR(INDEX(Prosjekttyper_Kostnadsfordeling[12],MATCH(1,(Prosjekttyper_Kostnadsfordeling[Prosjekttype]=Kartleggingsplan[[#This Row],[Prosjekt-type]]) * (Prosjekttyper_Kostnadsfordeling[Fylke]=Kartleggingsplan[[#This Row],[Fylke]]),0)),"Ikke funnet") / 100</f>
        <v>0</v>
      </c>
      <c r="W33" s="35" cm="1">
        <f t="array" ref="W33">Kartleggingsplan[[#This Row],[Totalkostnad]] * IFERROR(INDEX(Prosjekttyper_Kostnadsfordeling[13],MATCH(1,(Prosjekttyper_Kostnadsfordeling[Prosjekttype]=Kartleggingsplan[[#This Row],[Prosjekt-type]]) * (Prosjekttyper_Kostnadsfordeling[Fylke]=Kartleggingsplan[[#This Row],[Fylke]]),0)),"Ikke funnet") / 100</f>
        <v>0</v>
      </c>
      <c r="X33" s="35" cm="1">
        <f t="array" ref="X33">Kartleggingsplan[[#This Row],[Totalkostnad]] * IFERROR(INDEX(Prosjekttyper_Kostnadsfordeling[14],MATCH(1,(Prosjekttyper_Kostnadsfordeling[Prosjekttype]=Kartleggingsplan[[#This Row],[Prosjekt-type]]) * (Prosjekttyper_Kostnadsfordeling[Fylke]=Kartleggingsplan[[#This Row],[Fylke]]),0)),"Ikke funnet") / 100</f>
        <v>0</v>
      </c>
      <c r="Y33" s="35" cm="1">
        <f t="array" ref="Y33">Kartleggingsplan[[#This Row],[Totalkostnad]] * IFERROR(INDEX(Prosjekttyper_Kostnadsfordeling[15],MATCH(1,(Prosjekttyper_Kostnadsfordeling[Prosjekttype]=Kartleggingsplan[[#This Row],[Prosjekt-type]]) * (Prosjekttyper_Kostnadsfordeling[Fylke]=Kartleggingsplan[[#This Row],[Fylke]]),0)),"Ikke funnet") / 100</f>
        <v>0</v>
      </c>
      <c r="Z33" s="35" cm="1">
        <f t="array" ref="Z33">Kartleggingsplan[[#This Row],[Totalkostnad]] * IFERROR(INDEX(Prosjekttyper_Kostnadsfordeling[16],MATCH(1,(Prosjekttyper_Kostnadsfordeling[Prosjekttype]=Kartleggingsplan[[#This Row],[Prosjekt-type]]) * (Prosjekttyper_Kostnadsfordeling[Fylke]=Kartleggingsplan[[#This Row],[Fylke]]),0)),"Ikke funnet") / 100</f>
        <v>0</v>
      </c>
      <c r="AA33" s="35" cm="1">
        <f t="array" ref="AA33">Kartleggingsplan[[#This Row],[Totalkostnad]] * IFERROR(INDEX(Prosjekttyper_Kostnadsfordeling[17],MATCH(1,(Prosjekttyper_Kostnadsfordeling[Prosjekttype]=Kartleggingsplan[[#This Row],[Prosjekt-type]]) * (Prosjekttyper_Kostnadsfordeling[Fylke]=Kartleggingsplan[[#This Row],[Fylke]]),0)),"Ikke funnet") / 100</f>
        <v>0</v>
      </c>
      <c r="AB33" s="35" cm="1">
        <f t="array" ref="AB33">Kartleggingsplan[[#This Row],[Totalkostnad]] * IFERROR(INDEX(Prosjekttyper_Kostnadsfordeling[18],MATCH(1,(Prosjekttyper_Kostnadsfordeling[Prosjekttype]=Kartleggingsplan[[#This Row],[Prosjekt-type]]) * (Prosjekttyper_Kostnadsfordeling[Fylke]=Kartleggingsplan[[#This Row],[Fylke]]),0)),"Ikke funnet") / 100</f>
        <v>0</v>
      </c>
      <c r="AC33" s="35" cm="1">
        <f t="array" ref="AC33">Kartleggingsplan[[#This Row],[Totalkostnad]] * IFERROR(INDEX(Prosjekttyper_Kostnadsfordeling[19],MATCH(1,(Prosjekttyper_Kostnadsfordeling[Prosjekttype]=Kartleggingsplan[[#This Row],[Prosjekt-type]]) * (Prosjekttyper_Kostnadsfordeling[Fylke]=Kartleggingsplan[[#This Row],[Fylke]]),0)),"Ikke funnet") / 100</f>
        <v>0</v>
      </c>
      <c r="AD33" s="35" cm="1">
        <f t="array" ref="AD33">Kartleggingsplan[[#This Row],[Totalkostnad]] * IFERROR(INDEX(Prosjekttyper_Kostnadsfordeling[20],MATCH(1,(Prosjekttyper_Kostnadsfordeling[Prosjekttype]=Kartleggingsplan[[#This Row],[Prosjekt-type]]) * (Prosjekttyper_Kostnadsfordeling[Fylke]=Kartleggingsplan[[#This Row],[Fylke]]),0)),"Ikke funnet") / 100</f>
        <v>0</v>
      </c>
      <c r="AE33" s="60" cm="1">
        <f t="array" ref="AE33">Kartleggingsplan[[#This Row],[Totalkostnad]] * IFERROR(INDEX(Prosjekttyper_Kostnadsfordeling[21],MATCH(1,(Prosjekttyper_Kostnadsfordeling[Prosjekttype]=Kartleggingsplan[[#This Row],[Prosjekt-type]]) * (Prosjekttyper_Kostnadsfordeling[Fylke]=Kartleggingsplan[[#This Row],[Fylke]]),0)),"Ikke funnet") / 100</f>
        <v>0</v>
      </c>
      <c r="AF33" s="60" cm="1">
        <f t="array" ref="AF33">Kartleggingsplan[[#This Row],[Totalkostnad]] * IFERROR(INDEX(Prosjekttyper_Kostnadsfordeling[22],MATCH(1,(Prosjekttyper_Kostnadsfordeling[Prosjekttype]=Kartleggingsplan[[#This Row],[Prosjekt-type]]) * (Prosjekttyper_Kostnadsfordeling[Fylke]=Kartleggingsplan[[#This Row],[Fylke]]),0)),"Ikke funnet") / 100</f>
        <v>0</v>
      </c>
      <c r="AG33" s="60" cm="1">
        <f t="array" ref="AG33">Kartleggingsplan[[#This Row],[Totalkostnad]] * IFERROR(INDEX(Prosjekttyper_Kostnadsfordeling[23],MATCH(1,(Prosjekttyper_Kostnadsfordeling[Prosjekttype]=Kartleggingsplan[[#This Row],[Prosjekt-type]]) * (Prosjekttyper_Kostnadsfordeling[Fylke]=Kartleggingsplan[[#This Row],[Fylke]]),0)),"Ikke funnet") / 100</f>
        <v>0</v>
      </c>
      <c r="AH33" s="60" cm="1">
        <f t="array" ref="AH33">Kartleggingsplan[[#This Row],[Totalkostnad]] * IFERROR(INDEX(Prosjekttyper_Kostnadsfordeling[24],MATCH(1,(Prosjekttyper_Kostnadsfordeling[Prosjekttype]=Kartleggingsplan[[#This Row],[Prosjekt-type]]) * (Prosjekttyper_Kostnadsfordeling[Fylke]=Kartleggingsplan[[#This Row],[Fylke]]),0)),"Ikke funnet") / 100</f>
        <v>0</v>
      </c>
      <c r="AI33" s="60" cm="1">
        <f t="array" ref="AI33">Kartleggingsplan[[#This Row],[Totalkostnad]] * IFERROR(INDEX(Prosjekttyper_Kostnadsfordeling[25],MATCH(1,(Prosjekttyper_Kostnadsfordeling[Prosjekttype]=Kartleggingsplan[[#This Row],[Prosjekt-type]]) * (Prosjekttyper_Kostnadsfordeling[Fylke]=Kartleggingsplan[[#This Row],[Fylke]]),0)),"Ikke funnet") / 100</f>
        <v>0</v>
      </c>
      <c r="AJ33" s="60" cm="1">
        <f t="array" ref="AJ33">Kartleggingsplan[[#This Row],[Totalkostnad]] * IFERROR(INDEX(Prosjekttyper_Kostnadsfordeling[26],MATCH(1,(Prosjekttyper_Kostnadsfordeling[Prosjekttype]=Kartleggingsplan[[#This Row],[Prosjekt-type]]) * (Prosjekttyper_Kostnadsfordeling[Fylke]=Kartleggingsplan[[#This Row],[Fylke]]),0)),"Ikke funnet") / 100</f>
        <v>0</v>
      </c>
      <c r="AK33" s="60" cm="1">
        <f t="array" ref="AK33">Kartleggingsplan[[#This Row],[Totalkostnad]] * IFERROR(INDEX(Prosjekttyper_Kostnadsfordeling[27],MATCH(1,(Prosjekttyper_Kostnadsfordeling[Prosjekttype]=Kartleggingsplan[[#This Row],[Prosjekt-type]]) * (Prosjekttyper_Kostnadsfordeling[Fylke]=Kartleggingsplan[[#This Row],[Fylke]]),0)),"Ikke funnet") / 100</f>
        <v>0</v>
      </c>
      <c r="AL33" s="60" cm="1">
        <f t="array" ref="AL33">Kartleggingsplan[[#This Row],[Totalkostnad]] * IFERROR(INDEX(Prosjekttyper_Kostnadsfordeling[28],MATCH(1,(Prosjekttyper_Kostnadsfordeling[Prosjekttype]=Kartleggingsplan[[#This Row],[Prosjekt-type]]) * (Prosjekttyper_Kostnadsfordeling[Fylke]=Kartleggingsplan[[#This Row],[Fylke]]),0)),"Ikke funnet") / 100</f>
        <v>0</v>
      </c>
      <c r="AM33" s="60" cm="1">
        <f t="array" ref="AM33">Kartleggingsplan[[#This Row],[Totalkostnad]] * IFERROR(INDEX(Prosjekttyper_Kostnadsfordeling[29],MATCH(1,(Prosjekttyper_Kostnadsfordeling[Prosjekttype]=Kartleggingsplan[[#This Row],[Prosjekt-type]]) * (Prosjekttyper_Kostnadsfordeling[Fylke]=Kartleggingsplan[[#This Row],[Fylke]]),0)),"Ikke funnet") / 100</f>
        <v>0</v>
      </c>
      <c r="AN33" s="60" cm="1">
        <f t="array" ref="AN33">Kartleggingsplan[[#This Row],[Totalkostnad]] * IFERROR(INDEX(Prosjekttyper_Kostnadsfordeling[30],MATCH(1,(Prosjekttyper_Kostnadsfordeling[Prosjekttype]=Kartleggingsplan[[#This Row],[Prosjekt-type]]) * (Prosjekttyper_Kostnadsfordeling[Fylke]=Kartleggingsplan[[#This Row],[Fylke]]),0)),"Ikke funnet") / 100</f>
        <v>0</v>
      </c>
    </row>
    <row r="34" spans="2:40" x14ac:dyDescent="0.25">
      <c r="B34" t="s">
        <v>55</v>
      </c>
      <c r="C34" s="78" cm="1">
        <f t="array" ref="C34">_xlfn.XLOOKUP(1, (Kommuner[Fylke] = Valgt_Fylke) * (Kommuner[Kommune] = Kartleggingsplan[[#This Row],[Kommune]]), Kommuner[Regionnr], "")</f>
        <v>4</v>
      </c>
      <c r="D34" s="39" t="s">
        <v>549</v>
      </c>
      <c r="E34" s="39" t="s">
        <v>288</v>
      </c>
      <c r="F34" s="34" t="s">
        <v>539</v>
      </c>
      <c r="G34">
        <f>IFERROR(INDEX(Prosjektkalkyle[Oppstart år], MATCH(Kartleggingsplan[[#This Row],[Prosjektnavn]], Prosjektkalkyle[Prosjektnavn], 0)), "Ikke funnet")</f>
        <v>2025</v>
      </c>
      <c r="H34" s="56">
        <v>284.39999999999998</v>
      </c>
      <c r="I34" s="79" t="str">
        <f>IFERROR(INDEX(Prosjektkalkyle[Enhet], MATCH(Kartleggingsplan[[#This Row],[Prosjektnavn]], Prosjektkalkyle[Prosjektnavn], 0)), "Ikke funnet")</f>
        <v>km2</v>
      </c>
      <c r="J34" s="85">
        <f>IFERROR(INDEX(Prosjektkalkyle[ Kalkyle enhetskostnad inkl. mva], MATCH(Kartleggingsplan[[#This Row],[Prosjektnavn]], Prosjektkalkyle[Prosjektnavn], 0)), "Ikke funnet")*Kartleggingsplan[[#This Row],[Antall]]</f>
        <v>520793.27999999997</v>
      </c>
      <c r="K34" s="35" cm="1">
        <f t="array" ref="K34">Kartleggingsplan[[#This Row],[Totalkostnad]] * IFERROR(INDEX(Prosjekttyper_Kostnadsfordeling[1],MATCH(1,(Prosjekttyper_Kostnadsfordeling[Prosjekttype]=Kartleggingsplan[[#This Row],[Prosjekt-type]]) * (Prosjekttyper_Kostnadsfordeling[Fylke]=Kartleggingsplan[[#This Row],[Fylke]]),0)),"Ikke funnet") / 100</f>
        <v>59891.227199999994</v>
      </c>
      <c r="L34" s="35" cm="1">
        <f t="array" ref="L34">Kartleggingsplan[[#This Row],[Totalkostnad]] * IFERROR(INDEX(Prosjekttyper_Kostnadsfordeling[2],MATCH(1,(Prosjekttyper_Kostnadsfordeling[Prosjekttype]=Kartleggingsplan[[#This Row],[Prosjekt-type]]) * (Prosjekttyper_Kostnadsfordeling[Fylke]=Kartleggingsplan[[#This Row],[Fylke]]),0)),"Ikke funnet") / 100</f>
        <v>32549.58</v>
      </c>
      <c r="M34" s="35" cm="1">
        <f t="array" ref="M34">Kartleggingsplan[[#This Row],[Totalkostnad]] * IFERROR(INDEX(Prosjekttyper_Kostnadsfordeling[3],MATCH(1,(Prosjekttyper_Kostnadsfordeling[Prosjekttype]=Kartleggingsplan[[#This Row],[Prosjekt-type]]) * (Prosjekttyper_Kostnadsfordeling[Fylke]=Kartleggingsplan[[#This Row],[Fylke]]),0)),"Ikke funnet") / 100</f>
        <v>156237.984</v>
      </c>
      <c r="N34" s="35" cm="1">
        <f t="array" ref="N34">Kartleggingsplan[[#This Row],[Totalkostnad]] * IFERROR(INDEX(Prosjekttyper_Kostnadsfordeling[4],MATCH(1,(Prosjekttyper_Kostnadsfordeling[Prosjekttype]=Kartleggingsplan[[#This Row],[Prosjekt-type]]) * (Prosjekttyper_Kostnadsfordeling[Fylke]=Kartleggingsplan[[#This Row],[Fylke]]),0)),"Ikke funnet") / 100</f>
        <v>42965.445599999999</v>
      </c>
      <c r="O34" s="35" cm="1">
        <f t="array" ref="O34">Kartleggingsplan[[#This Row],[Totalkostnad]] * IFERROR(INDEX(Prosjekttyper_Kostnadsfordeling[5],MATCH(1,(Prosjekttyper_Kostnadsfordeling[Prosjekttype]=Kartleggingsplan[[#This Row],[Prosjekt-type]]) * (Prosjekttyper_Kostnadsfordeling[Fylke]=Kartleggingsplan[[#This Row],[Fylke]]),0)),"Ikke funnet") / 100</f>
        <v>32549.58</v>
      </c>
      <c r="P34" s="35" cm="1">
        <f t="array" ref="P34">Kartleggingsplan[[#This Row],[Totalkostnad]] * IFERROR(INDEX(Prosjekttyper_Kostnadsfordeling[6],MATCH(1,(Prosjekttyper_Kostnadsfordeling[Prosjekttype]=Kartleggingsplan[[#This Row],[Prosjekt-type]]) * (Prosjekttyper_Kostnadsfordeling[Fylke]=Kartleggingsplan[[#This Row],[Fylke]]),0)),"Ikke funnet") / 100</f>
        <v>84628.907999999996</v>
      </c>
      <c r="Q34" s="35" cm="1">
        <f t="array" ref="Q34">Kartleggingsplan[[#This Row],[Totalkostnad]] * IFERROR(INDEX(Prosjekttyper_Kostnadsfordeling[7],MATCH(1,(Prosjekttyper_Kostnadsfordeling[Prosjekttype]=Kartleggingsplan[[#This Row],[Prosjekt-type]]) * (Prosjekttyper_Kostnadsfordeling[Fylke]=Kartleggingsplan[[#This Row],[Fylke]]),0)),"Ikke funnet") / 100</f>
        <v>59891.227199999994</v>
      </c>
      <c r="R34" s="35" cm="1">
        <f t="array" ref="R34">Kartleggingsplan[[#This Row],[Totalkostnad]] * IFERROR(INDEX(Prosjekttyper_Kostnadsfordeling[8],MATCH(1,(Prosjekttyper_Kostnadsfordeling[Prosjekttype]=Kartleggingsplan[[#This Row],[Prosjekt-type]]) * (Prosjekttyper_Kostnadsfordeling[Fylke]=Kartleggingsplan[[#This Row],[Fylke]]),0)),"Ikke funnet") / 100</f>
        <v>0</v>
      </c>
      <c r="S34" s="35" cm="1">
        <f t="array" ref="S34">Kartleggingsplan[[#This Row],[Totalkostnad]] * IFERROR(INDEX(Prosjekttyper_Kostnadsfordeling[9],MATCH(1,(Prosjekttyper_Kostnadsfordeling[Prosjekttype]=Kartleggingsplan[[#This Row],[Prosjekt-type]]) * (Prosjekttyper_Kostnadsfordeling[Fylke]=Kartleggingsplan[[#This Row],[Fylke]]),0)),"Ikke funnet") / 100</f>
        <v>39059.495999999999</v>
      </c>
      <c r="T34" s="35" cm="1">
        <f t="array" ref="T34">Kartleggingsplan[[#This Row],[Totalkostnad]] * IFERROR(INDEX(Prosjekttyper_Kostnadsfordeling[10],MATCH(1,(Prosjekttyper_Kostnadsfordeling[Prosjekttype]=Kartleggingsplan[[#This Row],[Prosjekt-type]]) * (Prosjekttyper_Kostnadsfordeling[Fylke]=Kartleggingsplan[[#This Row],[Fylke]]),0)),"Ikke funnet") / 100</f>
        <v>0</v>
      </c>
      <c r="U34" s="35" cm="1">
        <f t="array" ref="U34">Kartleggingsplan[[#This Row],[Totalkostnad]] * IFERROR(INDEX(Prosjekttyper_Kostnadsfordeling[11],MATCH(1,(Prosjekttyper_Kostnadsfordeling[Prosjekttype]=Kartleggingsplan[[#This Row],[Prosjekt-type]]) * (Prosjekttyper_Kostnadsfordeling[Fylke]=Kartleggingsplan[[#This Row],[Fylke]]),0)),"Ikke funnet") / 100</f>
        <v>19790.144639999999</v>
      </c>
      <c r="V34" s="35" cm="1">
        <f t="array" ref="V34">Kartleggingsplan[[#This Row],[Totalkostnad]] * IFERROR(INDEX(Prosjekttyper_Kostnadsfordeling[12],MATCH(1,(Prosjekttyper_Kostnadsfordeling[Prosjekttype]=Kartleggingsplan[[#This Row],[Prosjekt-type]]) * (Prosjekttyper_Kostnadsfordeling[Fylke]=Kartleggingsplan[[#This Row],[Fylke]]),0)),"Ikke funnet") / 100</f>
        <v>0</v>
      </c>
      <c r="W34" s="35" cm="1">
        <f t="array" ref="W34">Kartleggingsplan[[#This Row],[Totalkostnad]] * IFERROR(INDEX(Prosjekttyper_Kostnadsfordeling[13],MATCH(1,(Prosjekttyper_Kostnadsfordeling[Prosjekttype]=Kartleggingsplan[[#This Row],[Prosjekt-type]]) * (Prosjekttyper_Kostnadsfordeling[Fylke]=Kartleggingsplan[[#This Row],[Fylke]]),0)),"Ikke funnet") / 100</f>
        <v>0</v>
      </c>
      <c r="X34" s="35" cm="1">
        <f t="array" ref="X34">Kartleggingsplan[[#This Row],[Totalkostnad]] * IFERROR(INDEX(Prosjekttyper_Kostnadsfordeling[14],MATCH(1,(Prosjekttyper_Kostnadsfordeling[Prosjekttype]=Kartleggingsplan[[#This Row],[Prosjekt-type]]) * (Prosjekttyper_Kostnadsfordeling[Fylke]=Kartleggingsplan[[#This Row],[Fylke]]),0)),"Ikke funnet") / 100</f>
        <v>0</v>
      </c>
      <c r="Y34" s="35" cm="1">
        <f t="array" ref="Y34">Kartleggingsplan[[#This Row],[Totalkostnad]] * IFERROR(INDEX(Prosjekttyper_Kostnadsfordeling[15],MATCH(1,(Prosjekttyper_Kostnadsfordeling[Prosjekttype]=Kartleggingsplan[[#This Row],[Prosjekt-type]]) * (Prosjekttyper_Kostnadsfordeling[Fylke]=Kartleggingsplan[[#This Row],[Fylke]]),0)),"Ikke funnet") / 100</f>
        <v>0</v>
      </c>
      <c r="Z34" s="35" cm="1">
        <f t="array" ref="Z34">Kartleggingsplan[[#This Row],[Totalkostnad]] * IFERROR(INDEX(Prosjekttyper_Kostnadsfordeling[16],MATCH(1,(Prosjekttyper_Kostnadsfordeling[Prosjekttype]=Kartleggingsplan[[#This Row],[Prosjekt-type]]) * (Prosjekttyper_Kostnadsfordeling[Fylke]=Kartleggingsplan[[#This Row],[Fylke]]),0)),"Ikke funnet") / 100</f>
        <v>0</v>
      </c>
      <c r="AA34" s="35" cm="1">
        <f t="array" ref="AA34">Kartleggingsplan[[#This Row],[Totalkostnad]] * IFERROR(INDEX(Prosjekttyper_Kostnadsfordeling[17],MATCH(1,(Prosjekttyper_Kostnadsfordeling[Prosjekttype]=Kartleggingsplan[[#This Row],[Prosjekt-type]]) * (Prosjekttyper_Kostnadsfordeling[Fylke]=Kartleggingsplan[[#This Row],[Fylke]]),0)),"Ikke funnet") / 100</f>
        <v>0</v>
      </c>
      <c r="AB34" s="35" cm="1">
        <f t="array" ref="AB34">Kartleggingsplan[[#This Row],[Totalkostnad]] * IFERROR(INDEX(Prosjekttyper_Kostnadsfordeling[18],MATCH(1,(Prosjekttyper_Kostnadsfordeling[Prosjekttype]=Kartleggingsplan[[#This Row],[Prosjekt-type]]) * (Prosjekttyper_Kostnadsfordeling[Fylke]=Kartleggingsplan[[#This Row],[Fylke]]),0)),"Ikke funnet") / 100</f>
        <v>0</v>
      </c>
      <c r="AC34" s="35" cm="1">
        <f t="array" ref="AC34">Kartleggingsplan[[#This Row],[Totalkostnad]] * IFERROR(INDEX(Prosjekttyper_Kostnadsfordeling[19],MATCH(1,(Prosjekttyper_Kostnadsfordeling[Prosjekttype]=Kartleggingsplan[[#This Row],[Prosjekt-type]]) * (Prosjekttyper_Kostnadsfordeling[Fylke]=Kartleggingsplan[[#This Row],[Fylke]]),0)),"Ikke funnet") / 100</f>
        <v>0</v>
      </c>
      <c r="AD34" s="35" cm="1">
        <f t="array" ref="AD34">Kartleggingsplan[[#This Row],[Totalkostnad]] * IFERROR(INDEX(Prosjekttyper_Kostnadsfordeling[20],MATCH(1,(Prosjekttyper_Kostnadsfordeling[Prosjekttype]=Kartleggingsplan[[#This Row],[Prosjekt-type]]) * (Prosjekttyper_Kostnadsfordeling[Fylke]=Kartleggingsplan[[#This Row],[Fylke]]),0)),"Ikke funnet") / 100</f>
        <v>0</v>
      </c>
      <c r="AE34" s="60" cm="1">
        <f t="array" ref="AE34">Kartleggingsplan[[#This Row],[Totalkostnad]] * IFERROR(INDEX(Prosjekttyper_Kostnadsfordeling[21],MATCH(1,(Prosjekttyper_Kostnadsfordeling[Prosjekttype]=Kartleggingsplan[[#This Row],[Prosjekt-type]]) * (Prosjekttyper_Kostnadsfordeling[Fylke]=Kartleggingsplan[[#This Row],[Fylke]]),0)),"Ikke funnet") / 100</f>
        <v>0</v>
      </c>
      <c r="AF34" s="60" cm="1">
        <f t="array" ref="AF34">Kartleggingsplan[[#This Row],[Totalkostnad]] * IFERROR(INDEX(Prosjekttyper_Kostnadsfordeling[22],MATCH(1,(Prosjekttyper_Kostnadsfordeling[Prosjekttype]=Kartleggingsplan[[#This Row],[Prosjekt-type]]) * (Prosjekttyper_Kostnadsfordeling[Fylke]=Kartleggingsplan[[#This Row],[Fylke]]),0)),"Ikke funnet") / 100</f>
        <v>0</v>
      </c>
      <c r="AG34" s="60" cm="1">
        <f t="array" ref="AG34">Kartleggingsplan[[#This Row],[Totalkostnad]] * IFERROR(INDEX(Prosjekttyper_Kostnadsfordeling[23],MATCH(1,(Prosjekttyper_Kostnadsfordeling[Prosjekttype]=Kartleggingsplan[[#This Row],[Prosjekt-type]]) * (Prosjekttyper_Kostnadsfordeling[Fylke]=Kartleggingsplan[[#This Row],[Fylke]]),0)),"Ikke funnet") / 100</f>
        <v>0</v>
      </c>
      <c r="AH34" s="60" cm="1">
        <f t="array" ref="AH34">Kartleggingsplan[[#This Row],[Totalkostnad]] * IFERROR(INDEX(Prosjekttyper_Kostnadsfordeling[24],MATCH(1,(Prosjekttyper_Kostnadsfordeling[Prosjekttype]=Kartleggingsplan[[#This Row],[Prosjekt-type]]) * (Prosjekttyper_Kostnadsfordeling[Fylke]=Kartleggingsplan[[#This Row],[Fylke]]),0)),"Ikke funnet") / 100</f>
        <v>0</v>
      </c>
      <c r="AI34" s="60" cm="1">
        <f t="array" ref="AI34">Kartleggingsplan[[#This Row],[Totalkostnad]] * IFERROR(INDEX(Prosjekttyper_Kostnadsfordeling[25],MATCH(1,(Prosjekttyper_Kostnadsfordeling[Prosjekttype]=Kartleggingsplan[[#This Row],[Prosjekt-type]]) * (Prosjekttyper_Kostnadsfordeling[Fylke]=Kartleggingsplan[[#This Row],[Fylke]]),0)),"Ikke funnet") / 100</f>
        <v>0</v>
      </c>
      <c r="AJ34" s="60" cm="1">
        <f t="array" ref="AJ34">Kartleggingsplan[[#This Row],[Totalkostnad]] * IFERROR(INDEX(Prosjekttyper_Kostnadsfordeling[26],MATCH(1,(Prosjekttyper_Kostnadsfordeling[Prosjekttype]=Kartleggingsplan[[#This Row],[Prosjekt-type]]) * (Prosjekttyper_Kostnadsfordeling[Fylke]=Kartleggingsplan[[#This Row],[Fylke]]),0)),"Ikke funnet") / 100</f>
        <v>0</v>
      </c>
      <c r="AK34" s="60" cm="1">
        <f t="array" ref="AK34">Kartleggingsplan[[#This Row],[Totalkostnad]] * IFERROR(INDEX(Prosjekttyper_Kostnadsfordeling[27],MATCH(1,(Prosjekttyper_Kostnadsfordeling[Prosjekttype]=Kartleggingsplan[[#This Row],[Prosjekt-type]]) * (Prosjekttyper_Kostnadsfordeling[Fylke]=Kartleggingsplan[[#This Row],[Fylke]]),0)),"Ikke funnet") / 100</f>
        <v>0</v>
      </c>
      <c r="AL34" s="60" cm="1">
        <f t="array" ref="AL34">Kartleggingsplan[[#This Row],[Totalkostnad]] * IFERROR(INDEX(Prosjekttyper_Kostnadsfordeling[28],MATCH(1,(Prosjekttyper_Kostnadsfordeling[Prosjekttype]=Kartleggingsplan[[#This Row],[Prosjekt-type]]) * (Prosjekttyper_Kostnadsfordeling[Fylke]=Kartleggingsplan[[#This Row],[Fylke]]),0)),"Ikke funnet") / 100</f>
        <v>0</v>
      </c>
      <c r="AM34" s="60" cm="1">
        <f t="array" ref="AM34">Kartleggingsplan[[#This Row],[Totalkostnad]] * IFERROR(INDEX(Prosjekttyper_Kostnadsfordeling[29],MATCH(1,(Prosjekttyper_Kostnadsfordeling[Prosjekttype]=Kartleggingsplan[[#This Row],[Prosjekt-type]]) * (Prosjekttyper_Kostnadsfordeling[Fylke]=Kartleggingsplan[[#This Row],[Fylke]]),0)),"Ikke funnet") / 100</f>
        <v>0</v>
      </c>
      <c r="AN34" s="60" cm="1">
        <f t="array" ref="AN34">Kartleggingsplan[[#This Row],[Totalkostnad]] * IFERROR(INDEX(Prosjekttyper_Kostnadsfordeling[30],MATCH(1,(Prosjekttyper_Kostnadsfordeling[Prosjekttype]=Kartleggingsplan[[#This Row],[Prosjekt-type]]) * (Prosjekttyper_Kostnadsfordeling[Fylke]=Kartleggingsplan[[#This Row],[Fylke]]),0)),"Ikke funnet") / 100</f>
        <v>0</v>
      </c>
    </row>
    <row r="35" spans="2:40" x14ac:dyDescent="0.25">
      <c r="B35" t="s">
        <v>55</v>
      </c>
      <c r="C35" s="78" cm="1">
        <f t="array" ref="C35">_xlfn.XLOOKUP(1, (Kommuner[Fylke] = Valgt_Fylke) * (Kommuner[Kommune] = Kartleggingsplan[[#This Row],[Kommune]]), Kommuner[Regionnr], "")</f>
        <v>4</v>
      </c>
      <c r="D35" s="39" t="s">
        <v>549</v>
      </c>
      <c r="E35" s="39" t="s">
        <v>290</v>
      </c>
      <c r="F35" s="34" t="s">
        <v>539</v>
      </c>
      <c r="G35">
        <f>IFERROR(INDEX(Prosjektkalkyle[Oppstart år], MATCH(Kartleggingsplan[[#This Row],[Prosjektnavn]], Prosjektkalkyle[Prosjektnavn], 0)), "Ikke funnet")</f>
        <v>2025</v>
      </c>
      <c r="H35" s="56">
        <v>1.367</v>
      </c>
      <c r="I35" s="79" t="str">
        <f>IFERROR(INDEX(Prosjektkalkyle[Enhet], MATCH(Kartleggingsplan[[#This Row],[Prosjektnavn]], Prosjektkalkyle[Prosjektnavn], 0)), "Ikke funnet")</f>
        <v>km2</v>
      </c>
      <c r="J35" s="85">
        <f>IFERROR(INDEX(Prosjektkalkyle[ Kalkyle enhetskostnad inkl. mva], MATCH(Kartleggingsplan[[#This Row],[Prosjektnavn]], Prosjektkalkyle[Prosjektnavn], 0)), "Ikke funnet")*Kartleggingsplan[[#This Row],[Antall]]</f>
        <v>2503.2503999999999</v>
      </c>
      <c r="K35" s="35" cm="1">
        <f t="array" ref="K35">Kartleggingsplan[[#This Row],[Totalkostnad]] * IFERROR(INDEX(Prosjekttyper_Kostnadsfordeling[1],MATCH(1,(Prosjekttyper_Kostnadsfordeling[Prosjekttype]=Kartleggingsplan[[#This Row],[Prosjekt-type]]) * (Prosjekttyper_Kostnadsfordeling[Fylke]=Kartleggingsplan[[#This Row],[Fylke]]),0)),"Ikke funnet") / 100</f>
        <v>287.87379600000003</v>
      </c>
      <c r="L35" s="35" cm="1">
        <f t="array" ref="L35">Kartleggingsplan[[#This Row],[Totalkostnad]] * IFERROR(INDEX(Prosjekttyper_Kostnadsfordeling[2],MATCH(1,(Prosjekttyper_Kostnadsfordeling[Prosjekttype]=Kartleggingsplan[[#This Row],[Prosjekt-type]]) * (Prosjekttyper_Kostnadsfordeling[Fylke]=Kartleggingsplan[[#This Row],[Fylke]]),0)),"Ikke funnet") / 100</f>
        <v>156.45314999999999</v>
      </c>
      <c r="M35" s="35" cm="1">
        <f t="array" ref="M35">Kartleggingsplan[[#This Row],[Totalkostnad]] * IFERROR(INDEX(Prosjekttyper_Kostnadsfordeling[3],MATCH(1,(Prosjekttyper_Kostnadsfordeling[Prosjekttype]=Kartleggingsplan[[#This Row],[Prosjekt-type]]) * (Prosjekttyper_Kostnadsfordeling[Fylke]=Kartleggingsplan[[#This Row],[Fylke]]),0)),"Ikke funnet") / 100</f>
        <v>750.97512000000006</v>
      </c>
      <c r="N35" s="35" cm="1">
        <f t="array" ref="N35">Kartleggingsplan[[#This Row],[Totalkostnad]] * IFERROR(INDEX(Prosjekttyper_Kostnadsfordeling[4],MATCH(1,(Prosjekttyper_Kostnadsfordeling[Prosjekttype]=Kartleggingsplan[[#This Row],[Prosjekt-type]]) * (Prosjekttyper_Kostnadsfordeling[Fylke]=Kartleggingsplan[[#This Row],[Fylke]]),0)),"Ikke funnet") / 100</f>
        <v>206.518158</v>
      </c>
      <c r="O35" s="35" cm="1">
        <f t="array" ref="O35">Kartleggingsplan[[#This Row],[Totalkostnad]] * IFERROR(INDEX(Prosjekttyper_Kostnadsfordeling[5],MATCH(1,(Prosjekttyper_Kostnadsfordeling[Prosjekttype]=Kartleggingsplan[[#This Row],[Prosjekt-type]]) * (Prosjekttyper_Kostnadsfordeling[Fylke]=Kartleggingsplan[[#This Row],[Fylke]]),0)),"Ikke funnet") / 100</f>
        <v>156.45314999999999</v>
      </c>
      <c r="P35" s="35" cm="1">
        <f t="array" ref="P35">Kartleggingsplan[[#This Row],[Totalkostnad]] * IFERROR(INDEX(Prosjekttyper_Kostnadsfordeling[6],MATCH(1,(Prosjekttyper_Kostnadsfordeling[Prosjekttype]=Kartleggingsplan[[#This Row],[Prosjekt-type]]) * (Prosjekttyper_Kostnadsfordeling[Fylke]=Kartleggingsplan[[#This Row],[Fylke]]),0)),"Ikke funnet") / 100</f>
        <v>406.77818999999994</v>
      </c>
      <c r="Q35" s="35" cm="1">
        <f t="array" ref="Q35">Kartleggingsplan[[#This Row],[Totalkostnad]] * IFERROR(INDEX(Prosjekttyper_Kostnadsfordeling[7],MATCH(1,(Prosjekttyper_Kostnadsfordeling[Prosjekttype]=Kartleggingsplan[[#This Row],[Prosjekt-type]]) * (Prosjekttyper_Kostnadsfordeling[Fylke]=Kartleggingsplan[[#This Row],[Fylke]]),0)),"Ikke funnet") / 100</f>
        <v>287.87379600000003</v>
      </c>
      <c r="R35" s="35" cm="1">
        <f t="array" ref="R35">Kartleggingsplan[[#This Row],[Totalkostnad]] * IFERROR(INDEX(Prosjekttyper_Kostnadsfordeling[8],MATCH(1,(Prosjekttyper_Kostnadsfordeling[Prosjekttype]=Kartleggingsplan[[#This Row],[Prosjekt-type]]) * (Prosjekttyper_Kostnadsfordeling[Fylke]=Kartleggingsplan[[#This Row],[Fylke]]),0)),"Ikke funnet") / 100</f>
        <v>0</v>
      </c>
      <c r="S35" s="35" cm="1">
        <f t="array" ref="S35">Kartleggingsplan[[#This Row],[Totalkostnad]] * IFERROR(INDEX(Prosjekttyper_Kostnadsfordeling[9],MATCH(1,(Prosjekttyper_Kostnadsfordeling[Prosjekttype]=Kartleggingsplan[[#This Row],[Prosjekt-type]]) * (Prosjekttyper_Kostnadsfordeling[Fylke]=Kartleggingsplan[[#This Row],[Fylke]]),0)),"Ikke funnet") / 100</f>
        <v>187.74378000000002</v>
      </c>
      <c r="T35" s="35" cm="1">
        <f t="array" ref="T35">Kartleggingsplan[[#This Row],[Totalkostnad]] * IFERROR(INDEX(Prosjekttyper_Kostnadsfordeling[10],MATCH(1,(Prosjekttyper_Kostnadsfordeling[Prosjekttype]=Kartleggingsplan[[#This Row],[Prosjekt-type]]) * (Prosjekttyper_Kostnadsfordeling[Fylke]=Kartleggingsplan[[#This Row],[Fylke]]),0)),"Ikke funnet") / 100</f>
        <v>0</v>
      </c>
      <c r="U35" s="35" cm="1">
        <f t="array" ref="U35">Kartleggingsplan[[#This Row],[Totalkostnad]] * IFERROR(INDEX(Prosjekttyper_Kostnadsfordeling[11],MATCH(1,(Prosjekttyper_Kostnadsfordeling[Prosjekttype]=Kartleggingsplan[[#This Row],[Prosjekt-type]]) * (Prosjekttyper_Kostnadsfordeling[Fylke]=Kartleggingsplan[[#This Row],[Fylke]]),0)),"Ikke funnet") / 100</f>
        <v>95.123515199999986</v>
      </c>
      <c r="V35" s="35" cm="1">
        <f t="array" ref="V35">Kartleggingsplan[[#This Row],[Totalkostnad]] * IFERROR(INDEX(Prosjekttyper_Kostnadsfordeling[12],MATCH(1,(Prosjekttyper_Kostnadsfordeling[Prosjekttype]=Kartleggingsplan[[#This Row],[Prosjekt-type]]) * (Prosjekttyper_Kostnadsfordeling[Fylke]=Kartleggingsplan[[#This Row],[Fylke]]),0)),"Ikke funnet") / 100</f>
        <v>0</v>
      </c>
      <c r="W35" s="35" cm="1">
        <f t="array" ref="W35">Kartleggingsplan[[#This Row],[Totalkostnad]] * IFERROR(INDEX(Prosjekttyper_Kostnadsfordeling[13],MATCH(1,(Prosjekttyper_Kostnadsfordeling[Prosjekttype]=Kartleggingsplan[[#This Row],[Prosjekt-type]]) * (Prosjekttyper_Kostnadsfordeling[Fylke]=Kartleggingsplan[[#This Row],[Fylke]]),0)),"Ikke funnet") / 100</f>
        <v>0</v>
      </c>
      <c r="X35" s="35" cm="1">
        <f t="array" ref="X35">Kartleggingsplan[[#This Row],[Totalkostnad]] * IFERROR(INDEX(Prosjekttyper_Kostnadsfordeling[14],MATCH(1,(Prosjekttyper_Kostnadsfordeling[Prosjekttype]=Kartleggingsplan[[#This Row],[Prosjekt-type]]) * (Prosjekttyper_Kostnadsfordeling[Fylke]=Kartleggingsplan[[#This Row],[Fylke]]),0)),"Ikke funnet") / 100</f>
        <v>0</v>
      </c>
      <c r="Y35" s="35" cm="1">
        <f t="array" ref="Y35">Kartleggingsplan[[#This Row],[Totalkostnad]] * IFERROR(INDEX(Prosjekttyper_Kostnadsfordeling[15],MATCH(1,(Prosjekttyper_Kostnadsfordeling[Prosjekttype]=Kartleggingsplan[[#This Row],[Prosjekt-type]]) * (Prosjekttyper_Kostnadsfordeling[Fylke]=Kartleggingsplan[[#This Row],[Fylke]]),0)),"Ikke funnet") / 100</f>
        <v>0</v>
      </c>
      <c r="Z35" s="35" cm="1">
        <f t="array" ref="Z35">Kartleggingsplan[[#This Row],[Totalkostnad]] * IFERROR(INDEX(Prosjekttyper_Kostnadsfordeling[16],MATCH(1,(Prosjekttyper_Kostnadsfordeling[Prosjekttype]=Kartleggingsplan[[#This Row],[Prosjekt-type]]) * (Prosjekttyper_Kostnadsfordeling[Fylke]=Kartleggingsplan[[#This Row],[Fylke]]),0)),"Ikke funnet") / 100</f>
        <v>0</v>
      </c>
      <c r="AA35" s="35" cm="1">
        <f t="array" ref="AA35">Kartleggingsplan[[#This Row],[Totalkostnad]] * IFERROR(INDEX(Prosjekttyper_Kostnadsfordeling[17],MATCH(1,(Prosjekttyper_Kostnadsfordeling[Prosjekttype]=Kartleggingsplan[[#This Row],[Prosjekt-type]]) * (Prosjekttyper_Kostnadsfordeling[Fylke]=Kartleggingsplan[[#This Row],[Fylke]]),0)),"Ikke funnet") / 100</f>
        <v>0</v>
      </c>
      <c r="AB35" s="35" cm="1">
        <f t="array" ref="AB35">Kartleggingsplan[[#This Row],[Totalkostnad]] * IFERROR(INDEX(Prosjekttyper_Kostnadsfordeling[18],MATCH(1,(Prosjekttyper_Kostnadsfordeling[Prosjekttype]=Kartleggingsplan[[#This Row],[Prosjekt-type]]) * (Prosjekttyper_Kostnadsfordeling[Fylke]=Kartleggingsplan[[#This Row],[Fylke]]),0)),"Ikke funnet") / 100</f>
        <v>0</v>
      </c>
      <c r="AC35" s="35" cm="1">
        <f t="array" ref="AC35">Kartleggingsplan[[#This Row],[Totalkostnad]] * IFERROR(INDEX(Prosjekttyper_Kostnadsfordeling[19],MATCH(1,(Prosjekttyper_Kostnadsfordeling[Prosjekttype]=Kartleggingsplan[[#This Row],[Prosjekt-type]]) * (Prosjekttyper_Kostnadsfordeling[Fylke]=Kartleggingsplan[[#This Row],[Fylke]]),0)),"Ikke funnet") / 100</f>
        <v>0</v>
      </c>
      <c r="AD35" s="35" cm="1">
        <f t="array" ref="AD35">Kartleggingsplan[[#This Row],[Totalkostnad]] * IFERROR(INDEX(Prosjekttyper_Kostnadsfordeling[20],MATCH(1,(Prosjekttyper_Kostnadsfordeling[Prosjekttype]=Kartleggingsplan[[#This Row],[Prosjekt-type]]) * (Prosjekttyper_Kostnadsfordeling[Fylke]=Kartleggingsplan[[#This Row],[Fylke]]),0)),"Ikke funnet") / 100</f>
        <v>0</v>
      </c>
      <c r="AE35" s="60" cm="1">
        <f t="array" ref="AE35">Kartleggingsplan[[#This Row],[Totalkostnad]] * IFERROR(INDEX(Prosjekttyper_Kostnadsfordeling[21],MATCH(1,(Prosjekttyper_Kostnadsfordeling[Prosjekttype]=Kartleggingsplan[[#This Row],[Prosjekt-type]]) * (Prosjekttyper_Kostnadsfordeling[Fylke]=Kartleggingsplan[[#This Row],[Fylke]]),0)),"Ikke funnet") / 100</f>
        <v>0</v>
      </c>
      <c r="AF35" s="60" cm="1">
        <f t="array" ref="AF35">Kartleggingsplan[[#This Row],[Totalkostnad]] * IFERROR(INDEX(Prosjekttyper_Kostnadsfordeling[22],MATCH(1,(Prosjekttyper_Kostnadsfordeling[Prosjekttype]=Kartleggingsplan[[#This Row],[Prosjekt-type]]) * (Prosjekttyper_Kostnadsfordeling[Fylke]=Kartleggingsplan[[#This Row],[Fylke]]),0)),"Ikke funnet") / 100</f>
        <v>0</v>
      </c>
      <c r="AG35" s="60" cm="1">
        <f t="array" ref="AG35">Kartleggingsplan[[#This Row],[Totalkostnad]] * IFERROR(INDEX(Prosjekttyper_Kostnadsfordeling[23],MATCH(1,(Prosjekttyper_Kostnadsfordeling[Prosjekttype]=Kartleggingsplan[[#This Row],[Prosjekt-type]]) * (Prosjekttyper_Kostnadsfordeling[Fylke]=Kartleggingsplan[[#This Row],[Fylke]]),0)),"Ikke funnet") / 100</f>
        <v>0</v>
      </c>
      <c r="AH35" s="60" cm="1">
        <f t="array" ref="AH35">Kartleggingsplan[[#This Row],[Totalkostnad]] * IFERROR(INDEX(Prosjekttyper_Kostnadsfordeling[24],MATCH(1,(Prosjekttyper_Kostnadsfordeling[Prosjekttype]=Kartleggingsplan[[#This Row],[Prosjekt-type]]) * (Prosjekttyper_Kostnadsfordeling[Fylke]=Kartleggingsplan[[#This Row],[Fylke]]),0)),"Ikke funnet") / 100</f>
        <v>0</v>
      </c>
      <c r="AI35" s="60" cm="1">
        <f t="array" ref="AI35">Kartleggingsplan[[#This Row],[Totalkostnad]] * IFERROR(INDEX(Prosjekttyper_Kostnadsfordeling[25],MATCH(1,(Prosjekttyper_Kostnadsfordeling[Prosjekttype]=Kartleggingsplan[[#This Row],[Prosjekt-type]]) * (Prosjekttyper_Kostnadsfordeling[Fylke]=Kartleggingsplan[[#This Row],[Fylke]]),0)),"Ikke funnet") / 100</f>
        <v>0</v>
      </c>
      <c r="AJ35" s="60" cm="1">
        <f t="array" ref="AJ35">Kartleggingsplan[[#This Row],[Totalkostnad]] * IFERROR(INDEX(Prosjekttyper_Kostnadsfordeling[26],MATCH(1,(Prosjekttyper_Kostnadsfordeling[Prosjekttype]=Kartleggingsplan[[#This Row],[Prosjekt-type]]) * (Prosjekttyper_Kostnadsfordeling[Fylke]=Kartleggingsplan[[#This Row],[Fylke]]),0)),"Ikke funnet") / 100</f>
        <v>0</v>
      </c>
      <c r="AK35" s="60" cm="1">
        <f t="array" ref="AK35">Kartleggingsplan[[#This Row],[Totalkostnad]] * IFERROR(INDEX(Prosjekttyper_Kostnadsfordeling[27],MATCH(1,(Prosjekttyper_Kostnadsfordeling[Prosjekttype]=Kartleggingsplan[[#This Row],[Prosjekt-type]]) * (Prosjekttyper_Kostnadsfordeling[Fylke]=Kartleggingsplan[[#This Row],[Fylke]]),0)),"Ikke funnet") / 100</f>
        <v>0</v>
      </c>
      <c r="AL35" s="60" cm="1">
        <f t="array" ref="AL35">Kartleggingsplan[[#This Row],[Totalkostnad]] * IFERROR(INDEX(Prosjekttyper_Kostnadsfordeling[28],MATCH(1,(Prosjekttyper_Kostnadsfordeling[Prosjekttype]=Kartleggingsplan[[#This Row],[Prosjekt-type]]) * (Prosjekttyper_Kostnadsfordeling[Fylke]=Kartleggingsplan[[#This Row],[Fylke]]),0)),"Ikke funnet") / 100</f>
        <v>0</v>
      </c>
      <c r="AM35" s="60" cm="1">
        <f t="array" ref="AM35">Kartleggingsplan[[#This Row],[Totalkostnad]] * IFERROR(INDEX(Prosjekttyper_Kostnadsfordeling[29],MATCH(1,(Prosjekttyper_Kostnadsfordeling[Prosjekttype]=Kartleggingsplan[[#This Row],[Prosjekt-type]]) * (Prosjekttyper_Kostnadsfordeling[Fylke]=Kartleggingsplan[[#This Row],[Fylke]]),0)),"Ikke funnet") / 100</f>
        <v>0</v>
      </c>
      <c r="AN35" s="60" cm="1">
        <f t="array" ref="AN35">Kartleggingsplan[[#This Row],[Totalkostnad]] * IFERROR(INDEX(Prosjekttyper_Kostnadsfordeling[30],MATCH(1,(Prosjekttyper_Kostnadsfordeling[Prosjekttype]=Kartleggingsplan[[#This Row],[Prosjekt-type]]) * (Prosjekttyper_Kostnadsfordeling[Fylke]=Kartleggingsplan[[#This Row],[Fylke]]),0)),"Ikke funnet") / 100</f>
        <v>0</v>
      </c>
    </row>
    <row r="36" spans="2:40" x14ac:dyDescent="0.25">
      <c r="B36" t="s">
        <v>55</v>
      </c>
      <c r="C36" s="78" cm="1">
        <f t="array" ref="C36">_xlfn.XLOOKUP(1, (Kommuner[Fylke] = Valgt_Fylke) * (Kommuner[Kommune] = Kartleggingsplan[[#This Row],[Kommune]]), Kommuner[Regionnr], "")</f>
        <v>3</v>
      </c>
      <c r="D36" s="39" t="s">
        <v>550</v>
      </c>
      <c r="E36" s="39" t="s">
        <v>294</v>
      </c>
      <c r="F36" s="34" t="str">
        <f>IFERROR(INDEX(Prosjektkalkyle[Prosjekttype], MATCH(Kartleggingsplan[[#This Row],[Prosjektnavn]], Prosjektkalkyle[Prosjektnavn], 0)), "Ikke funnet")</f>
        <v>FKB</v>
      </c>
      <c r="G36">
        <f>IFERROR(INDEX(Prosjektkalkyle[Oppstart år], MATCH(Kartleggingsplan[[#This Row],[Prosjektnavn]], Prosjektkalkyle[Prosjektnavn], 0)), "Ikke funnet")</f>
        <v>2026</v>
      </c>
      <c r="H36" s="56">
        <v>450</v>
      </c>
      <c r="I36" s="79" t="str">
        <f>IFERROR(INDEX(Prosjektkalkyle[Enhet], MATCH(Kartleggingsplan[[#This Row],[Prosjektnavn]], Prosjektkalkyle[Prosjektnavn], 0)), "Ikke funnet")</f>
        <v>km2</v>
      </c>
      <c r="J36" s="85">
        <f>IFERROR(INDEX(Prosjektkalkyle[ Kalkyle enhetskostnad inkl. mva], MATCH(Kartleggingsplan[[#This Row],[Prosjektnavn]], Prosjektkalkyle[Prosjektnavn], 0)), "Ikke funnet")*Kartleggingsplan[[#This Row],[Antall]]</f>
        <v>906444.00000000012</v>
      </c>
      <c r="K36" s="35" cm="1">
        <f t="array" ref="K36">Kartleggingsplan[[#This Row],[Totalkostnad]] * IFERROR(INDEX(Prosjekttyper_Kostnadsfordeling[1],MATCH(1,(Prosjekttyper_Kostnadsfordeling[Prosjekttype]=Kartleggingsplan[[#This Row],[Prosjekt-type]]) * (Prosjekttyper_Kostnadsfordeling[Fylke]=Kartleggingsplan[[#This Row],[Fylke]]),0)),"Ikke funnet") / 100</f>
        <v>76526.534700000004</v>
      </c>
      <c r="L36" s="35" cm="1">
        <f t="array" ref="L36">Kartleggingsplan[[#This Row],[Totalkostnad]] * IFERROR(INDEX(Prosjekttyper_Kostnadsfordeling[2],MATCH(1,(Prosjekttyper_Kostnadsfordeling[Prosjekttype]=Kartleggingsplan[[#This Row],[Prosjekt-type]]) * (Prosjekttyper_Kostnadsfordeling[Fylke]=Kartleggingsplan[[#This Row],[Fylke]]),0)),"Ikke funnet") / 100</f>
        <v>79812.39420000001</v>
      </c>
      <c r="M36" s="35" cm="1">
        <f t="array" ref="M36">Kartleggingsplan[[#This Row],[Totalkostnad]] * IFERROR(INDEX(Prosjekttyper_Kostnadsfordeling[3],MATCH(1,(Prosjekttyper_Kostnadsfordeling[Prosjekttype]=Kartleggingsplan[[#This Row],[Prosjekt-type]]) * (Prosjekttyper_Kostnadsfordeling[Fylke]=Kartleggingsplan[[#This Row],[Fylke]]),0)),"Ikke funnet") / 100</f>
        <v>295546.06620000006</v>
      </c>
      <c r="N36" s="35" cm="1">
        <f t="array" ref="N36">Kartleggingsplan[[#This Row],[Totalkostnad]] * IFERROR(INDEX(Prosjekttyper_Kostnadsfordeling[4],MATCH(1,(Prosjekttyper_Kostnadsfordeling[Prosjekttype]=Kartleggingsplan[[#This Row],[Prosjekt-type]]) * (Prosjekttyper_Kostnadsfordeling[Fylke]=Kartleggingsplan[[#This Row],[Fylke]]),0)),"Ikke funnet") / 100</f>
        <v>200664.04050000003</v>
      </c>
      <c r="O36" s="35" cm="1">
        <f t="array" ref="O36">Kartleggingsplan[[#This Row],[Totalkostnad]] * IFERROR(INDEX(Prosjekttyper_Kostnadsfordeling[5],MATCH(1,(Prosjekttyper_Kostnadsfordeling[Prosjekttype]=Kartleggingsplan[[#This Row],[Prosjekt-type]]) * (Prosjekttyper_Kostnadsfordeling[Fylke]=Kartleggingsplan[[#This Row],[Fylke]]),0)),"Ikke funnet") / 100</f>
        <v>79812.39420000001</v>
      </c>
      <c r="P36" s="35" cm="1">
        <f t="array" ref="P36">Kartleggingsplan[[#This Row],[Totalkostnad]] * IFERROR(INDEX(Prosjekttyper_Kostnadsfordeling[6],MATCH(1,(Prosjekttyper_Kostnadsfordeling[Prosjekttype]=Kartleggingsplan[[#This Row],[Prosjekt-type]]) * (Prosjekttyper_Kostnadsfordeling[Fylke]=Kartleggingsplan[[#This Row],[Fylke]]),0)),"Ikke funnet") / 100</f>
        <v>53956.07910000001</v>
      </c>
      <c r="Q36" s="35" cm="1">
        <f t="array" ref="Q36">Kartleggingsplan[[#This Row],[Totalkostnad]] * IFERROR(INDEX(Prosjekttyper_Kostnadsfordeling[7],MATCH(1,(Prosjekttyper_Kostnadsfordeling[Prosjekttype]=Kartleggingsplan[[#This Row],[Prosjekt-type]]) * (Prosjekttyper_Kostnadsfordeling[Fylke]=Kartleggingsplan[[#This Row],[Fylke]]),0)),"Ikke funnet") / 100</f>
        <v>85228.397100000002</v>
      </c>
      <c r="R36" s="35" cm="1">
        <f t="array" ref="R36">Kartleggingsplan[[#This Row],[Totalkostnad]] * IFERROR(INDEX(Prosjekttyper_Kostnadsfordeling[8],MATCH(1,(Prosjekttyper_Kostnadsfordeling[Prosjekttype]=Kartleggingsplan[[#This Row],[Prosjekt-type]]) * (Prosjekttyper_Kostnadsfordeling[Fylke]=Kartleggingsplan[[#This Row],[Fylke]]),0)),"Ikke funnet") / 100</f>
        <v>0</v>
      </c>
      <c r="S36" s="35" cm="1">
        <f t="array" ref="S36">Kartleggingsplan[[#This Row],[Totalkostnad]] * IFERROR(INDEX(Prosjekttyper_Kostnadsfordeling[9],MATCH(1,(Prosjekttyper_Kostnadsfordeling[Prosjekttype]=Kartleggingsplan[[#This Row],[Prosjekt-type]]) * (Prosjekttyper_Kostnadsfordeling[Fylke]=Kartleggingsplan[[#This Row],[Fylke]]),0)),"Ikke funnet") / 100</f>
        <v>34898.094000000005</v>
      </c>
      <c r="T36" s="35" cm="1">
        <f t="array" ref="T36">Kartleggingsplan[[#This Row],[Totalkostnad]] * IFERROR(INDEX(Prosjekttyper_Kostnadsfordeling[10],MATCH(1,(Prosjekttyper_Kostnadsfordeling[Prosjekttype]=Kartleggingsplan[[#This Row],[Prosjekt-type]]) * (Prosjekttyper_Kostnadsfordeling[Fylke]=Kartleggingsplan[[#This Row],[Fylke]]),0)),"Ikke funnet") / 100</f>
        <v>0</v>
      </c>
      <c r="U36" s="35" cm="1">
        <f t="array" ref="U36">Kartleggingsplan[[#This Row],[Totalkostnad]] * IFERROR(INDEX(Prosjekttyper_Kostnadsfordeling[11],MATCH(1,(Prosjekttyper_Kostnadsfordeling[Prosjekttype]=Kartleggingsplan[[#This Row],[Prosjekt-type]]) * (Prosjekttyper_Kostnadsfordeling[Fylke]=Kartleggingsplan[[#This Row],[Fylke]]),0)),"Ikke funnet") / 100</f>
        <v>34444.872000000003</v>
      </c>
      <c r="V36" s="35" cm="1">
        <f t="array" ref="V36">Kartleggingsplan[[#This Row],[Totalkostnad]] * IFERROR(INDEX(Prosjekttyper_Kostnadsfordeling[12],MATCH(1,(Prosjekttyper_Kostnadsfordeling[Prosjekttype]=Kartleggingsplan[[#This Row],[Prosjekt-type]]) * (Prosjekttyper_Kostnadsfordeling[Fylke]=Kartleggingsplan[[#This Row],[Fylke]]),0)),"Ikke funnet") / 100</f>
        <v>0</v>
      </c>
      <c r="W36" s="35" cm="1">
        <f t="array" ref="W36">Kartleggingsplan[[#This Row],[Totalkostnad]] * IFERROR(INDEX(Prosjekttyper_Kostnadsfordeling[13],MATCH(1,(Prosjekttyper_Kostnadsfordeling[Prosjekttype]=Kartleggingsplan[[#This Row],[Prosjekt-type]]) * (Prosjekttyper_Kostnadsfordeling[Fylke]=Kartleggingsplan[[#This Row],[Fylke]]),0)),"Ikke funnet") / 100</f>
        <v>0</v>
      </c>
      <c r="X36" s="35" cm="1">
        <f t="array" ref="X36">Kartleggingsplan[[#This Row],[Totalkostnad]] * IFERROR(INDEX(Prosjekttyper_Kostnadsfordeling[14],MATCH(1,(Prosjekttyper_Kostnadsfordeling[Prosjekttype]=Kartleggingsplan[[#This Row],[Prosjekt-type]]) * (Prosjekttyper_Kostnadsfordeling[Fylke]=Kartleggingsplan[[#This Row],[Fylke]]),0)),"Ikke funnet") / 100</f>
        <v>0</v>
      </c>
      <c r="Y36" s="35" cm="1">
        <f t="array" ref="Y36">Kartleggingsplan[[#This Row],[Totalkostnad]] * IFERROR(INDEX(Prosjekttyper_Kostnadsfordeling[15],MATCH(1,(Prosjekttyper_Kostnadsfordeling[Prosjekttype]=Kartleggingsplan[[#This Row],[Prosjekt-type]]) * (Prosjekttyper_Kostnadsfordeling[Fylke]=Kartleggingsplan[[#This Row],[Fylke]]),0)),"Ikke funnet") / 100</f>
        <v>0</v>
      </c>
      <c r="Z36" s="35" cm="1">
        <f t="array" ref="Z36">Kartleggingsplan[[#This Row],[Totalkostnad]] * IFERROR(INDEX(Prosjekttyper_Kostnadsfordeling[16],MATCH(1,(Prosjekttyper_Kostnadsfordeling[Prosjekttype]=Kartleggingsplan[[#This Row],[Prosjekt-type]]) * (Prosjekttyper_Kostnadsfordeling[Fylke]=Kartleggingsplan[[#This Row],[Fylke]]),0)),"Ikke funnet") / 100</f>
        <v>0</v>
      </c>
      <c r="AA36" s="35" cm="1">
        <f t="array" ref="AA36">Kartleggingsplan[[#This Row],[Totalkostnad]] * IFERROR(INDEX(Prosjekttyper_Kostnadsfordeling[17],MATCH(1,(Prosjekttyper_Kostnadsfordeling[Prosjekttype]=Kartleggingsplan[[#This Row],[Prosjekt-type]]) * (Prosjekttyper_Kostnadsfordeling[Fylke]=Kartleggingsplan[[#This Row],[Fylke]]),0)),"Ikke funnet") / 100</f>
        <v>0</v>
      </c>
      <c r="AB36" s="35" cm="1">
        <f t="array" ref="AB36">Kartleggingsplan[[#This Row],[Totalkostnad]] * IFERROR(INDEX(Prosjekttyper_Kostnadsfordeling[18],MATCH(1,(Prosjekttyper_Kostnadsfordeling[Prosjekttype]=Kartleggingsplan[[#This Row],[Prosjekt-type]]) * (Prosjekttyper_Kostnadsfordeling[Fylke]=Kartleggingsplan[[#This Row],[Fylke]]),0)),"Ikke funnet") / 100</f>
        <v>0</v>
      </c>
      <c r="AC36" s="35" cm="1">
        <f t="array" ref="AC36">Kartleggingsplan[[#This Row],[Totalkostnad]] * IFERROR(INDEX(Prosjekttyper_Kostnadsfordeling[19],MATCH(1,(Prosjekttyper_Kostnadsfordeling[Prosjekttype]=Kartleggingsplan[[#This Row],[Prosjekt-type]]) * (Prosjekttyper_Kostnadsfordeling[Fylke]=Kartleggingsplan[[#This Row],[Fylke]]),0)),"Ikke funnet") / 100</f>
        <v>0</v>
      </c>
      <c r="AD36" s="35" cm="1">
        <f t="array" ref="AD36">Kartleggingsplan[[#This Row],[Totalkostnad]] * IFERROR(INDEX(Prosjekttyper_Kostnadsfordeling[20],MATCH(1,(Prosjekttyper_Kostnadsfordeling[Prosjekttype]=Kartleggingsplan[[#This Row],[Prosjekt-type]]) * (Prosjekttyper_Kostnadsfordeling[Fylke]=Kartleggingsplan[[#This Row],[Fylke]]),0)),"Ikke funnet") / 100</f>
        <v>0</v>
      </c>
      <c r="AE36" s="60" cm="1">
        <f t="array" ref="AE36">Kartleggingsplan[[#This Row],[Totalkostnad]] * IFERROR(INDEX(Prosjekttyper_Kostnadsfordeling[21],MATCH(1,(Prosjekttyper_Kostnadsfordeling[Prosjekttype]=Kartleggingsplan[[#This Row],[Prosjekt-type]]) * (Prosjekttyper_Kostnadsfordeling[Fylke]=Kartleggingsplan[[#This Row],[Fylke]]),0)),"Ikke funnet") / 100</f>
        <v>0</v>
      </c>
      <c r="AF36" s="60" cm="1">
        <f t="array" ref="AF36">Kartleggingsplan[[#This Row],[Totalkostnad]] * IFERROR(INDEX(Prosjekttyper_Kostnadsfordeling[22],MATCH(1,(Prosjekttyper_Kostnadsfordeling[Prosjekttype]=Kartleggingsplan[[#This Row],[Prosjekt-type]]) * (Prosjekttyper_Kostnadsfordeling[Fylke]=Kartleggingsplan[[#This Row],[Fylke]]),0)),"Ikke funnet") / 100</f>
        <v>0</v>
      </c>
      <c r="AG36" s="60" cm="1">
        <f t="array" ref="AG36">Kartleggingsplan[[#This Row],[Totalkostnad]] * IFERROR(INDEX(Prosjekttyper_Kostnadsfordeling[23],MATCH(1,(Prosjekttyper_Kostnadsfordeling[Prosjekttype]=Kartleggingsplan[[#This Row],[Prosjekt-type]]) * (Prosjekttyper_Kostnadsfordeling[Fylke]=Kartleggingsplan[[#This Row],[Fylke]]),0)),"Ikke funnet") / 100</f>
        <v>0</v>
      </c>
      <c r="AH36" s="60" cm="1">
        <f t="array" ref="AH36">Kartleggingsplan[[#This Row],[Totalkostnad]] * IFERROR(INDEX(Prosjekttyper_Kostnadsfordeling[24],MATCH(1,(Prosjekttyper_Kostnadsfordeling[Prosjekttype]=Kartleggingsplan[[#This Row],[Prosjekt-type]]) * (Prosjekttyper_Kostnadsfordeling[Fylke]=Kartleggingsplan[[#This Row],[Fylke]]),0)),"Ikke funnet") / 100</f>
        <v>0</v>
      </c>
      <c r="AI36" s="60" cm="1">
        <f t="array" ref="AI36">Kartleggingsplan[[#This Row],[Totalkostnad]] * IFERROR(INDEX(Prosjekttyper_Kostnadsfordeling[25],MATCH(1,(Prosjekttyper_Kostnadsfordeling[Prosjekttype]=Kartleggingsplan[[#This Row],[Prosjekt-type]]) * (Prosjekttyper_Kostnadsfordeling[Fylke]=Kartleggingsplan[[#This Row],[Fylke]]),0)),"Ikke funnet") / 100</f>
        <v>0</v>
      </c>
      <c r="AJ36" s="60" cm="1">
        <f t="array" ref="AJ36">Kartleggingsplan[[#This Row],[Totalkostnad]] * IFERROR(INDEX(Prosjekttyper_Kostnadsfordeling[26],MATCH(1,(Prosjekttyper_Kostnadsfordeling[Prosjekttype]=Kartleggingsplan[[#This Row],[Prosjekt-type]]) * (Prosjekttyper_Kostnadsfordeling[Fylke]=Kartleggingsplan[[#This Row],[Fylke]]),0)),"Ikke funnet") / 100</f>
        <v>0</v>
      </c>
      <c r="AK36" s="60" cm="1">
        <f t="array" ref="AK36">Kartleggingsplan[[#This Row],[Totalkostnad]] * IFERROR(INDEX(Prosjekttyper_Kostnadsfordeling[27],MATCH(1,(Prosjekttyper_Kostnadsfordeling[Prosjekttype]=Kartleggingsplan[[#This Row],[Prosjekt-type]]) * (Prosjekttyper_Kostnadsfordeling[Fylke]=Kartleggingsplan[[#This Row],[Fylke]]),0)),"Ikke funnet") / 100</f>
        <v>0</v>
      </c>
      <c r="AL36" s="60" cm="1">
        <f t="array" ref="AL36">Kartleggingsplan[[#This Row],[Totalkostnad]] * IFERROR(INDEX(Prosjekttyper_Kostnadsfordeling[28],MATCH(1,(Prosjekttyper_Kostnadsfordeling[Prosjekttype]=Kartleggingsplan[[#This Row],[Prosjekt-type]]) * (Prosjekttyper_Kostnadsfordeling[Fylke]=Kartleggingsplan[[#This Row],[Fylke]]),0)),"Ikke funnet") / 100</f>
        <v>0</v>
      </c>
      <c r="AM36" s="60" cm="1">
        <f t="array" ref="AM36">Kartleggingsplan[[#This Row],[Totalkostnad]] * IFERROR(INDEX(Prosjekttyper_Kostnadsfordeling[29],MATCH(1,(Prosjekttyper_Kostnadsfordeling[Prosjekttype]=Kartleggingsplan[[#This Row],[Prosjekt-type]]) * (Prosjekttyper_Kostnadsfordeling[Fylke]=Kartleggingsplan[[#This Row],[Fylke]]),0)),"Ikke funnet") / 100</f>
        <v>0</v>
      </c>
      <c r="AN36" s="60" cm="1">
        <f t="array" ref="AN36">Kartleggingsplan[[#This Row],[Totalkostnad]] * IFERROR(INDEX(Prosjekttyper_Kostnadsfordeling[30],MATCH(1,(Prosjekttyper_Kostnadsfordeling[Prosjekttype]=Kartleggingsplan[[#This Row],[Prosjekt-type]]) * (Prosjekttyper_Kostnadsfordeling[Fylke]=Kartleggingsplan[[#This Row],[Fylke]]),0)),"Ikke funnet") / 100</f>
        <v>0</v>
      </c>
    </row>
    <row r="37" spans="2:40" x14ac:dyDescent="0.25">
      <c r="B37" t="s">
        <v>55</v>
      </c>
      <c r="C37" s="78" cm="1">
        <f t="array" ref="C37">_xlfn.XLOOKUP(1, (Kommuner[Fylke] = Valgt_Fylke) * (Kommuner[Kommune] = Kartleggingsplan[[#This Row],[Kommune]]), Kommuner[Regionnr], "")</f>
        <v>3</v>
      </c>
      <c r="D37" s="39" t="s">
        <v>550</v>
      </c>
      <c r="E37" s="39" t="s">
        <v>293</v>
      </c>
      <c r="F37" s="34" t="str">
        <f>IFERROR(INDEX(Prosjektkalkyle[Prosjekttype], MATCH(Kartleggingsplan[[#This Row],[Prosjektnavn]], Prosjektkalkyle[Prosjektnavn], 0)), "Ikke funnet")</f>
        <v>FKB</v>
      </c>
      <c r="G37">
        <f>IFERROR(INDEX(Prosjektkalkyle[Oppstart år], MATCH(Kartleggingsplan[[#This Row],[Prosjektnavn]], Prosjektkalkyle[Prosjektnavn], 0)), "Ikke funnet")</f>
        <v>2026</v>
      </c>
      <c r="H37" s="56">
        <v>163.30000000000001</v>
      </c>
      <c r="I37" s="79" t="str">
        <f>IFERROR(INDEX(Prosjektkalkyle[Enhet], MATCH(Kartleggingsplan[[#This Row],[Prosjektnavn]], Prosjektkalkyle[Prosjektnavn], 0)), "Ikke funnet")</f>
        <v>km2</v>
      </c>
      <c r="J37" s="85">
        <f>IFERROR(INDEX(Prosjektkalkyle[ Kalkyle enhetskostnad inkl. mva], MATCH(Kartleggingsplan[[#This Row],[Prosjektnavn]], Prosjektkalkyle[Prosjektnavn], 0)), "Ikke funnet")*Kartleggingsplan[[#This Row],[Antall]]</f>
        <v>328938.45600000006</v>
      </c>
      <c r="K37" s="35" cm="1">
        <f t="array" ref="K37">Kartleggingsplan[[#This Row],[Totalkostnad]] * IFERROR(INDEX(Prosjekttyper_Kostnadsfordeling[1],MATCH(1,(Prosjekttyper_Kostnadsfordeling[Prosjekttype]=Kartleggingsplan[[#This Row],[Prosjekt-type]]) * (Prosjekttyper_Kostnadsfordeling[Fylke]=Kartleggingsplan[[#This Row],[Fylke]]),0)),"Ikke funnet") / 100</f>
        <v>27770.629147800002</v>
      </c>
      <c r="L37" s="35" cm="1">
        <f t="array" ref="L37">Kartleggingsplan[[#This Row],[Totalkostnad]] * IFERROR(INDEX(Prosjekttyper_Kostnadsfordeling[2],MATCH(1,(Prosjekttyper_Kostnadsfordeling[Prosjekttype]=Kartleggingsplan[[#This Row],[Prosjekt-type]]) * (Prosjekttyper_Kostnadsfordeling[Fylke]=Kartleggingsplan[[#This Row],[Fylke]]),0)),"Ikke funnet") / 100</f>
        <v>28963.031050800008</v>
      </c>
      <c r="M37" s="35" cm="1">
        <f t="array" ref="M37">Kartleggingsplan[[#This Row],[Totalkostnad]] * IFERROR(INDEX(Prosjekttyper_Kostnadsfordeling[3],MATCH(1,(Prosjekttyper_Kostnadsfordeling[Prosjekttype]=Kartleggingsplan[[#This Row],[Prosjekt-type]]) * (Prosjekttyper_Kostnadsfordeling[Fylke]=Kartleggingsplan[[#This Row],[Fylke]]),0)),"Ikke funnet") / 100</f>
        <v>107250.38357880004</v>
      </c>
      <c r="N37" s="35" cm="1">
        <f t="array" ref="N37">Kartleggingsplan[[#This Row],[Totalkostnad]] * IFERROR(INDEX(Prosjekttyper_Kostnadsfordeling[4],MATCH(1,(Prosjekttyper_Kostnadsfordeling[Prosjekttype]=Kartleggingsplan[[#This Row],[Prosjekt-type]]) * (Prosjekttyper_Kostnadsfordeling[Fylke]=Kartleggingsplan[[#This Row],[Fylke]]),0)),"Ikke funnet") / 100</f>
        <v>72818.750697000025</v>
      </c>
      <c r="O37" s="35" cm="1">
        <f t="array" ref="O37">Kartleggingsplan[[#This Row],[Totalkostnad]] * IFERROR(INDEX(Prosjekttyper_Kostnadsfordeling[5],MATCH(1,(Prosjekttyper_Kostnadsfordeling[Prosjekttype]=Kartleggingsplan[[#This Row],[Prosjekt-type]]) * (Prosjekttyper_Kostnadsfordeling[Fylke]=Kartleggingsplan[[#This Row],[Fylke]]),0)),"Ikke funnet") / 100</f>
        <v>28963.031050800008</v>
      </c>
      <c r="P37" s="35" cm="1">
        <f t="array" ref="P37">Kartleggingsplan[[#This Row],[Totalkostnad]] * IFERROR(INDEX(Prosjekttyper_Kostnadsfordeling[6],MATCH(1,(Prosjekttyper_Kostnadsfordeling[Prosjekttype]=Kartleggingsplan[[#This Row],[Prosjekt-type]]) * (Prosjekttyper_Kostnadsfordeling[Fylke]=Kartleggingsplan[[#This Row],[Fylke]]),0)),"Ikke funnet") / 100</f>
        <v>19580.061593400005</v>
      </c>
      <c r="Q37" s="35" cm="1">
        <f t="array" ref="Q37">Kartleggingsplan[[#This Row],[Totalkostnad]] * IFERROR(INDEX(Prosjekttyper_Kostnadsfordeling[7],MATCH(1,(Prosjekttyper_Kostnadsfordeling[Prosjekttype]=Kartleggingsplan[[#This Row],[Prosjekt-type]]) * (Prosjekttyper_Kostnadsfordeling[Fylke]=Kartleggingsplan[[#This Row],[Fylke]]),0)),"Ikke funnet") / 100</f>
        <v>30928.438325400002</v>
      </c>
      <c r="R37" s="35" cm="1">
        <f t="array" ref="R37">Kartleggingsplan[[#This Row],[Totalkostnad]] * IFERROR(INDEX(Prosjekttyper_Kostnadsfordeling[8],MATCH(1,(Prosjekttyper_Kostnadsfordeling[Prosjekttype]=Kartleggingsplan[[#This Row],[Prosjekt-type]]) * (Prosjekttyper_Kostnadsfordeling[Fylke]=Kartleggingsplan[[#This Row],[Fylke]]),0)),"Ikke funnet") / 100</f>
        <v>0</v>
      </c>
      <c r="S37" s="35" cm="1">
        <f t="array" ref="S37">Kartleggingsplan[[#This Row],[Totalkostnad]] * IFERROR(INDEX(Prosjekttyper_Kostnadsfordeling[9],MATCH(1,(Prosjekttyper_Kostnadsfordeling[Prosjekttype]=Kartleggingsplan[[#This Row],[Prosjekt-type]]) * (Prosjekttyper_Kostnadsfordeling[Fylke]=Kartleggingsplan[[#This Row],[Fylke]]),0)),"Ikke funnet") / 100</f>
        <v>12664.130556000004</v>
      </c>
      <c r="T37" s="35" cm="1">
        <f t="array" ref="T37">Kartleggingsplan[[#This Row],[Totalkostnad]] * IFERROR(INDEX(Prosjekttyper_Kostnadsfordeling[10],MATCH(1,(Prosjekttyper_Kostnadsfordeling[Prosjekttype]=Kartleggingsplan[[#This Row],[Prosjekt-type]]) * (Prosjekttyper_Kostnadsfordeling[Fylke]=Kartleggingsplan[[#This Row],[Fylke]]),0)),"Ikke funnet") / 100</f>
        <v>0</v>
      </c>
      <c r="U37" s="35" cm="1">
        <f t="array" ref="U37">Kartleggingsplan[[#This Row],[Totalkostnad]] * IFERROR(INDEX(Prosjekttyper_Kostnadsfordeling[11],MATCH(1,(Prosjekttyper_Kostnadsfordeling[Prosjekttype]=Kartleggingsplan[[#This Row],[Prosjekt-type]]) * (Prosjekttyper_Kostnadsfordeling[Fylke]=Kartleggingsplan[[#This Row],[Fylke]]),0)),"Ikke funnet") / 100</f>
        <v>12499.661328000002</v>
      </c>
      <c r="V37" s="35" cm="1">
        <f t="array" ref="V37">Kartleggingsplan[[#This Row],[Totalkostnad]] * IFERROR(INDEX(Prosjekttyper_Kostnadsfordeling[12],MATCH(1,(Prosjekttyper_Kostnadsfordeling[Prosjekttype]=Kartleggingsplan[[#This Row],[Prosjekt-type]]) * (Prosjekttyper_Kostnadsfordeling[Fylke]=Kartleggingsplan[[#This Row],[Fylke]]),0)),"Ikke funnet") / 100</f>
        <v>0</v>
      </c>
      <c r="W37" s="35" cm="1">
        <f t="array" ref="W37">Kartleggingsplan[[#This Row],[Totalkostnad]] * IFERROR(INDEX(Prosjekttyper_Kostnadsfordeling[13],MATCH(1,(Prosjekttyper_Kostnadsfordeling[Prosjekttype]=Kartleggingsplan[[#This Row],[Prosjekt-type]]) * (Prosjekttyper_Kostnadsfordeling[Fylke]=Kartleggingsplan[[#This Row],[Fylke]]),0)),"Ikke funnet") / 100</f>
        <v>0</v>
      </c>
      <c r="X37" s="35" cm="1">
        <f t="array" ref="X37">Kartleggingsplan[[#This Row],[Totalkostnad]] * IFERROR(INDEX(Prosjekttyper_Kostnadsfordeling[14],MATCH(1,(Prosjekttyper_Kostnadsfordeling[Prosjekttype]=Kartleggingsplan[[#This Row],[Prosjekt-type]]) * (Prosjekttyper_Kostnadsfordeling[Fylke]=Kartleggingsplan[[#This Row],[Fylke]]),0)),"Ikke funnet") / 100</f>
        <v>0</v>
      </c>
      <c r="Y37" s="35" cm="1">
        <f t="array" ref="Y37">Kartleggingsplan[[#This Row],[Totalkostnad]] * IFERROR(INDEX(Prosjekttyper_Kostnadsfordeling[15],MATCH(1,(Prosjekttyper_Kostnadsfordeling[Prosjekttype]=Kartleggingsplan[[#This Row],[Prosjekt-type]]) * (Prosjekttyper_Kostnadsfordeling[Fylke]=Kartleggingsplan[[#This Row],[Fylke]]),0)),"Ikke funnet") / 100</f>
        <v>0</v>
      </c>
      <c r="Z37" s="35" cm="1">
        <f t="array" ref="Z37">Kartleggingsplan[[#This Row],[Totalkostnad]] * IFERROR(INDEX(Prosjekttyper_Kostnadsfordeling[16],MATCH(1,(Prosjekttyper_Kostnadsfordeling[Prosjekttype]=Kartleggingsplan[[#This Row],[Prosjekt-type]]) * (Prosjekttyper_Kostnadsfordeling[Fylke]=Kartleggingsplan[[#This Row],[Fylke]]),0)),"Ikke funnet") / 100</f>
        <v>0</v>
      </c>
      <c r="AA37" s="35" cm="1">
        <f t="array" ref="AA37">Kartleggingsplan[[#This Row],[Totalkostnad]] * IFERROR(INDEX(Prosjekttyper_Kostnadsfordeling[17],MATCH(1,(Prosjekttyper_Kostnadsfordeling[Prosjekttype]=Kartleggingsplan[[#This Row],[Prosjekt-type]]) * (Prosjekttyper_Kostnadsfordeling[Fylke]=Kartleggingsplan[[#This Row],[Fylke]]),0)),"Ikke funnet") / 100</f>
        <v>0</v>
      </c>
      <c r="AB37" s="35" cm="1">
        <f t="array" ref="AB37">Kartleggingsplan[[#This Row],[Totalkostnad]] * IFERROR(INDEX(Prosjekttyper_Kostnadsfordeling[18],MATCH(1,(Prosjekttyper_Kostnadsfordeling[Prosjekttype]=Kartleggingsplan[[#This Row],[Prosjekt-type]]) * (Prosjekttyper_Kostnadsfordeling[Fylke]=Kartleggingsplan[[#This Row],[Fylke]]),0)),"Ikke funnet") / 100</f>
        <v>0</v>
      </c>
      <c r="AC37" s="35" cm="1">
        <f t="array" ref="AC37">Kartleggingsplan[[#This Row],[Totalkostnad]] * IFERROR(INDEX(Prosjekttyper_Kostnadsfordeling[19],MATCH(1,(Prosjekttyper_Kostnadsfordeling[Prosjekttype]=Kartleggingsplan[[#This Row],[Prosjekt-type]]) * (Prosjekttyper_Kostnadsfordeling[Fylke]=Kartleggingsplan[[#This Row],[Fylke]]),0)),"Ikke funnet") / 100</f>
        <v>0</v>
      </c>
      <c r="AD37" s="35" cm="1">
        <f t="array" ref="AD37">Kartleggingsplan[[#This Row],[Totalkostnad]] * IFERROR(INDEX(Prosjekttyper_Kostnadsfordeling[20],MATCH(1,(Prosjekttyper_Kostnadsfordeling[Prosjekttype]=Kartleggingsplan[[#This Row],[Prosjekt-type]]) * (Prosjekttyper_Kostnadsfordeling[Fylke]=Kartleggingsplan[[#This Row],[Fylke]]),0)),"Ikke funnet") / 100</f>
        <v>0</v>
      </c>
      <c r="AE37" s="60" cm="1">
        <f t="array" ref="AE37">Kartleggingsplan[[#This Row],[Totalkostnad]] * IFERROR(INDEX(Prosjekttyper_Kostnadsfordeling[21],MATCH(1,(Prosjekttyper_Kostnadsfordeling[Prosjekttype]=Kartleggingsplan[[#This Row],[Prosjekt-type]]) * (Prosjekttyper_Kostnadsfordeling[Fylke]=Kartleggingsplan[[#This Row],[Fylke]]),0)),"Ikke funnet") / 100</f>
        <v>0</v>
      </c>
      <c r="AF37" s="60" cm="1">
        <f t="array" ref="AF37">Kartleggingsplan[[#This Row],[Totalkostnad]] * IFERROR(INDEX(Prosjekttyper_Kostnadsfordeling[22],MATCH(1,(Prosjekttyper_Kostnadsfordeling[Prosjekttype]=Kartleggingsplan[[#This Row],[Prosjekt-type]]) * (Prosjekttyper_Kostnadsfordeling[Fylke]=Kartleggingsplan[[#This Row],[Fylke]]),0)),"Ikke funnet") / 100</f>
        <v>0</v>
      </c>
      <c r="AG37" s="60" cm="1">
        <f t="array" ref="AG37">Kartleggingsplan[[#This Row],[Totalkostnad]] * IFERROR(INDEX(Prosjekttyper_Kostnadsfordeling[23],MATCH(1,(Prosjekttyper_Kostnadsfordeling[Prosjekttype]=Kartleggingsplan[[#This Row],[Prosjekt-type]]) * (Prosjekttyper_Kostnadsfordeling[Fylke]=Kartleggingsplan[[#This Row],[Fylke]]),0)),"Ikke funnet") / 100</f>
        <v>0</v>
      </c>
      <c r="AH37" s="60" cm="1">
        <f t="array" ref="AH37">Kartleggingsplan[[#This Row],[Totalkostnad]] * IFERROR(INDEX(Prosjekttyper_Kostnadsfordeling[24],MATCH(1,(Prosjekttyper_Kostnadsfordeling[Prosjekttype]=Kartleggingsplan[[#This Row],[Prosjekt-type]]) * (Prosjekttyper_Kostnadsfordeling[Fylke]=Kartleggingsplan[[#This Row],[Fylke]]),0)),"Ikke funnet") / 100</f>
        <v>0</v>
      </c>
      <c r="AI37" s="60" cm="1">
        <f t="array" ref="AI37">Kartleggingsplan[[#This Row],[Totalkostnad]] * IFERROR(INDEX(Prosjekttyper_Kostnadsfordeling[25],MATCH(1,(Prosjekttyper_Kostnadsfordeling[Prosjekttype]=Kartleggingsplan[[#This Row],[Prosjekt-type]]) * (Prosjekttyper_Kostnadsfordeling[Fylke]=Kartleggingsplan[[#This Row],[Fylke]]),0)),"Ikke funnet") / 100</f>
        <v>0</v>
      </c>
      <c r="AJ37" s="60" cm="1">
        <f t="array" ref="AJ37">Kartleggingsplan[[#This Row],[Totalkostnad]] * IFERROR(INDEX(Prosjekttyper_Kostnadsfordeling[26],MATCH(1,(Prosjekttyper_Kostnadsfordeling[Prosjekttype]=Kartleggingsplan[[#This Row],[Prosjekt-type]]) * (Prosjekttyper_Kostnadsfordeling[Fylke]=Kartleggingsplan[[#This Row],[Fylke]]),0)),"Ikke funnet") / 100</f>
        <v>0</v>
      </c>
      <c r="AK37" s="60" cm="1">
        <f t="array" ref="AK37">Kartleggingsplan[[#This Row],[Totalkostnad]] * IFERROR(INDEX(Prosjekttyper_Kostnadsfordeling[27],MATCH(1,(Prosjekttyper_Kostnadsfordeling[Prosjekttype]=Kartleggingsplan[[#This Row],[Prosjekt-type]]) * (Prosjekttyper_Kostnadsfordeling[Fylke]=Kartleggingsplan[[#This Row],[Fylke]]),0)),"Ikke funnet") / 100</f>
        <v>0</v>
      </c>
      <c r="AL37" s="60" cm="1">
        <f t="array" ref="AL37">Kartleggingsplan[[#This Row],[Totalkostnad]] * IFERROR(INDEX(Prosjekttyper_Kostnadsfordeling[28],MATCH(1,(Prosjekttyper_Kostnadsfordeling[Prosjekttype]=Kartleggingsplan[[#This Row],[Prosjekt-type]]) * (Prosjekttyper_Kostnadsfordeling[Fylke]=Kartleggingsplan[[#This Row],[Fylke]]),0)),"Ikke funnet") / 100</f>
        <v>0</v>
      </c>
      <c r="AM37" s="60" cm="1">
        <f t="array" ref="AM37">Kartleggingsplan[[#This Row],[Totalkostnad]] * IFERROR(INDEX(Prosjekttyper_Kostnadsfordeling[29],MATCH(1,(Prosjekttyper_Kostnadsfordeling[Prosjekttype]=Kartleggingsplan[[#This Row],[Prosjekt-type]]) * (Prosjekttyper_Kostnadsfordeling[Fylke]=Kartleggingsplan[[#This Row],[Fylke]]),0)),"Ikke funnet") / 100</f>
        <v>0</v>
      </c>
      <c r="AN37" s="60" cm="1">
        <f t="array" ref="AN37">Kartleggingsplan[[#This Row],[Totalkostnad]] * IFERROR(INDEX(Prosjekttyper_Kostnadsfordeling[30],MATCH(1,(Prosjekttyper_Kostnadsfordeling[Prosjekttype]=Kartleggingsplan[[#This Row],[Prosjekt-type]]) * (Prosjekttyper_Kostnadsfordeling[Fylke]=Kartleggingsplan[[#This Row],[Fylke]]),0)),"Ikke funnet") / 100</f>
        <v>0</v>
      </c>
    </row>
    <row r="38" spans="2:40" x14ac:dyDescent="0.25">
      <c r="B38" t="s">
        <v>55</v>
      </c>
      <c r="C38" s="78" cm="1">
        <f t="array" ref="C38">_xlfn.XLOOKUP(1, (Kommuner[Fylke] = Valgt_Fylke) * (Kommuner[Kommune] = Kartleggingsplan[[#This Row],[Kommune]]), Kommuner[Regionnr], "")</f>
        <v>3</v>
      </c>
      <c r="D38" s="39" t="s">
        <v>550</v>
      </c>
      <c r="E38" s="39" t="s">
        <v>285</v>
      </c>
      <c r="F38" s="34" t="str">
        <f>IFERROR(INDEX(Prosjektkalkyle[Prosjekttype], MATCH(Kartleggingsplan[[#This Row],[Prosjektnavn]], Prosjektkalkyle[Prosjektnavn], 0)), "Ikke funnet")</f>
        <v>FKB</v>
      </c>
      <c r="G38">
        <f>IFERROR(INDEX(Prosjektkalkyle[Oppstart år], MATCH(Kartleggingsplan[[#This Row],[Prosjektnavn]], Prosjektkalkyle[Prosjektnavn], 0)), "Ikke funnet")</f>
        <v>2026</v>
      </c>
      <c r="H38" s="56">
        <v>92</v>
      </c>
      <c r="I38" s="79" t="str">
        <f>IFERROR(INDEX(Prosjektkalkyle[Enhet], MATCH(Kartleggingsplan[[#This Row],[Prosjektnavn]], Prosjektkalkyle[Prosjektnavn], 0)), "Ikke funnet")</f>
        <v>km2</v>
      </c>
      <c r="J38" s="85">
        <f>IFERROR(INDEX(Prosjektkalkyle[ Kalkyle enhetskostnad inkl. mva], MATCH(Kartleggingsplan[[#This Row],[Prosjektnavn]], Prosjektkalkyle[Prosjektnavn], 0)), "Ikke funnet")*Kartleggingsplan[[#This Row],[Antall]]</f>
        <v>185317.44</v>
      </c>
      <c r="K38" s="35" cm="1">
        <f t="array" ref="K38">Kartleggingsplan[[#This Row],[Totalkostnad]] * IFERROR(INDEX(Prosjekttyper_Kostnadsfordeling[1],MATCH(1,(Prosjekttyper_Kostnadsfordeling[Prosjekttype]=Kartleggingsplan[[#This Row],[Prosjekt-type]]) * (Prosjekttyper_Kostnadsfordeling[Fylke]=Kartleggingsplan[[#This Row],[Fylke]]),0)),"Ikke funnet") / 100</f>
        <v>15645.424871999998</v>
      </c>
      <c r="L38" s="35" cm="1">
        <f t="array" ref="L38">Kartleggingsplan[[#This Row],[Totalkostnad]] * IFERROR(INDEX(Prosjekttyper_Kostnadsfordeling[2],MATCH(1,(Prosjekttyper_Kostnadsfordeling[Prosjekttype]=Kartleggingsplan[[#This Row],[Prosjekt-type]]) * (Prosjekttyper_Kostnadsfordeling[Fylke]=Kartleggingsplan[[#This Row],[Fylke]]),0)),"Ikke funnet") / 100</f>
        <v>16317.200592000001</v>
      </c>
      <c r="M38" s="35" cm="1">
        <f t="array" ref="M38">Kartleggingsplan[[#This Row],[Totalkostnad]] * IFERROR(INDEX(Prosjekttyper_Kostnadsfordeling[3],MATCH(1,(Prosjekttyper_Kostnadsfordeling[Prosjekttype]=Kartleggingsplan[[#This Row],[Prosjekt-type]]) * (Prosjekttyper_Kostnadsfordeling[Fylke]=Kartleggingsplan[[#This Row],[Fylke]]),0)),"Ikke funnet") / 100</f>
        <v>60422.751312000008</v>
      </c>
      <c r="N38" s="35" cm="1">
        <f t="array" ref="N38">Kartleggingsplan[[#This Row],[Totalkostnad]] * IFERROR(INDEX(Prosjekttyper_Kostnadsfordeling[4],MATCH(1,(Prosjekttyper_Kostnadsfordeling[Prosjekttype]=Kartleggingsplan[[#This Row],[Prosjekt-type]]) * (Prosjekttyper_Kostnadsfordeling[Fylke]=Kartleggingsplan[[#This Row],[Fylke]]),0)),"Ikke funnet") / 100</f>
        <v>41024.648280000009</v>
      </c>
      <c r="O38" s="35" cm="1">
        <f t="array" ref="O38">Kartleggingsplan[[#This Row],[Totalkostnad]] * IFERROR(INDEX(Prosjekttyper_Kostnadsfordeling[5],MATCH(1,(Prosjekttyper_Kostnadsfordeling[Prosjekttype]=Kartleggingsplan[[#This Row],[Prosjekt-type]]) * (Prosjekttyper_Kostnadsfordeling[Fylke]=Kartleggingsplan[[#This Row],[Fylke]]),0)),"Ikke funnet") / 100</f>
        <v>16317.200592000001</v>
      </c>
      <c r="P38" s="35" cm="1">
        <f t="array" ref="P38">Kartleggingsplan[[#This Row],[Totalkostnad]] * IFERROR(INDEX(Prosjekttyper_Kostnadsfordeling[6],MATCH(1,(Prosjekttyper_Kostnadsfordeling[Prosjekttype]=Kartleggingsplan[[#This Row],[Prosjekt-type]]) * (Prosjekttyper_Kostnadsfordeling[Fylke]=Kartleggingsplan[[#This Row],[Fylke]]),0)),"Ikke funnet") / 100</f>
        <v>11031.020616000002</v>
      </c>
      <c r="Q38" s="35" cm="1">
        <f t="array" ref="Q38">Kartleggingsplan[[#This Row],[Totalkostnad]] * IFERROR(INDEX(Prosjekttyper_Kostnadsfordeling[7],MATCH(1,(Prosjekttyper_Kostnadsfordeling[Prosjekttype]=Kartleggingsplan[[#This Row],[Prosjekt-type]]) * (Prosjekttyper_Kostnadsfordeling[Fylke]=Kartleggingsplan[[#This Row],[Fylke]]),0)),"Ikke funnet") / 100</f>
        <v>17424.472296</v>
      </c>
      <c r="R38" s="35" cm="1">
        <f t="array" ref="R38">Kartleggingsplan[[#This Row],[Totalkostnad]] * IFERROR(INDEX(Prosjekttyper_Kostnadsfordeling[8],MATCH(1,(Prosjekttyper_Kostnadsfordeling[Prosjekttype]=Kartleggingsplan[[#This Row],[Prosjekt-type]]) * (Prosjekttyper_Kostnadsfordeling[Fylke]=Kartleggingsplan[[#This Row],[Fylke]]),0)),"Ikke funnet") / 100</f>
        <v>0</v>
      </c>
      <c r="S38" s="35" cm="1">
        <f t="array" ref="S38">Kartleggingsplan[[#This Row],[Totalkostnad]] * IFERROR(INDEX(Prosjekttyper_Kostnadsfordeling[9],MATCH(1,(Prosjekttyper_Kostnadsfordeling[Prosjekttype]=Kartleggingsplan[[#This Row],[Prosjekt-type]]) * (Prosjekttyper_Kostnadsfordeling[Fylke]=Kartleggingsplan[[#This Row],[Fylke]]),0)),"Ikke funnet") / 100</f>
        <v>7134.7214399999993</v>
      </c>
      <c r="T38" s="35" cm="1">
        <f t="array" ref="T38">Kartleggingsplan[[#This Row],[Totalkostnad]] * IFERROR(INDEX(Prosjekttyper_Kostnadsfordeling[10],MATCH(1,(Prosjekttyper_Kostnadsfordeling[Prosjekttype]=Kartleggingsplan[[#This Row],[Prosjekt-type]]) * (Prosjekttyper_Kostnadsfordeling[Fylke]=Kartleggingsplan[[#This Row],[Fylke]]),0)),"Ikke funnet") / 100</f>
        <v>0</v>
      </c>
      <c r="U38" s="35" cm="1">
        <f t="array" ref="U38">Kartleggingsplan[[#This Row],[Totalkostnad]] * IFERROR(INDEX(Prosjekttyper_Kostnadsfordeling[11],MATCH(1,(Prosjekttyper_Kostnadsfordeling[Prosjekttype]=Kartleggingsplan[[#This Row],[Prosjekt-type]]) * (Prosjekttyper_Kostnadsfordeling[Fylke]=Kartleggingsplan[[#This Row],[Fylke]]),0)),"Ikke funnet") / 100</f>
        <v>7042.0627199999999</v>
      </c>
      <c r="V38" s="35" cm="1">
        <f t="array" ref="V38">Kartleggingsplan[[#This Row],[Totalkostnad]] * IFERROR(INDEX(Prosjekttyper_Kostnadsfordeling[12],MATCH(1,(Prosjekttyper_Kostnadsfordeling[Prosjekttype]=Kartleggingsplan[[#This Row],[Prosjekt-type]]) * (Prosjekttyper_Kostnadsfordeling[Fylke]=Kartleggingsplan[[#This Row],[Fylke]]),0)),"Ikke funnet") / 100</f>
        <v>0</v>
      </c>
      <c r="W38" s="35" cm="1">
        <f t="array" ref="W38">Kartleggingsplan[[#This Row],[Totalkostnad]] * IFERROR(INDEX(Prosjekttyper_Kostnadsfordeling[13],MATCH(1,(Prosjekttyper_Kostnadsfordeling[Prosjekttype]=Kartleggingsplan[[#This Row],[Prosjekt-type]]) * (Prosjekttyper_Kostnadsfordeling[Fylke]=Kartleggingsplan[[#This Row],[Fylke]]),0)),"Ikke funnet") / 100</f>
        <v>0</v>
      </c>
      <c r="X38" s="35" cm="1">
        <f t="array" ref="X38">Kartleggingsplan[[#This Row],[Totalkostnad]] * IFERROR(INDEX(Prosjekttyper_Kostnadsfordeling[14],MATCH(1,(Prosjekttyper_Kostnadsfordeling[Prosjekttype]=Kartleggingsplan[[#This Row],[Prosjekt-type]]) * (Prosjekttyper_Kostnadsfordeling[Fylke]=Kartleggingsplan[[#This Row],[Fylke]]),0)),"Ikke funnet") / 100</f>
        <v>0</v>
      </c>
      <c r="Y38" s="35" cm="1">
        <f t="array" ref="Y38">Kartleggingsplan[[#This Row],[Totalkostnad]] * IFERROR(INDEX(Prosjekttyper_Kostnadsfordeling[15],MATCH(1,(Prosjekttyper_Kostnadsfordeling[Prosjekttype]=Kartleggingsplan[[#This Row],[Prosjekt-type]]) * (Prosjekttyper_Kostnadsfordeling[Fylke]=Kartleggingsplan[[#This Row],[Fylke]]),0)),"Ikke funnet") / 100</f>
        <v>0</v>
      </c>
      <c r="Z38" s="35" cm="1">
        <f t="array" ref="Z38">Kartleggingsplan[[#This Row],[Totalkostnad]] * IFERROR(INDEX(Prosjekttyper_Kostnadsfordeling[16],MATCH(1,(Prosjekttyper_Kostnadsfordeling[Prosjekttype]=Kartleggingsplan[[#This Row],[Prosjekt-type]]) * (Prosjekttyper_Kostnadsfordeling[Fylke]=Kartleggingsplan[[#This Row],[Fylke]]),0)),"Ikke funnet") / 100</f>
        <v>0</v>
      </c>
      <c r="AA38" s="35" cm="1">
        <f t="array" ref="AA38">Kartleggingsplan[[#This Row],[Totalkostnad]] * IFERROR(INDEX(Prosjekttyper_Kostnadsfordeling[17],MATCH(1,(Prosjekttyper_Kostnadsfordeling[Prosjekttype]=Kartleggingsplan[[#This Row],[Prosjekt-type]]) * (Prosjekttyper_Kostnadsfordeling[Fylke]=Kartleggingsplan[[#This Row],[Fylke]]),0)),"Ikke funnet") / 100</f>
        <v>0</v>
      </c>
      <c r="AB38" s="35" cm="1">
        <f t="array" ref="AB38">Kartleggingsplan[[#This Row],[Totalkostnad]] * IFERROR(INDEX(Prosjekttyper_Kostnadsfordeling[18],MATCH(1,(Prosjekttyper_Kostnadsfordeling[Prosjekttype]=Kartleggingsplan[[#This Row],[Prosjekt-type]]) * (Prosjekttyper_Kostnadsfordeling[Fylke]=Kartleggingsplan[[#This Row],[Fylke]]),0)),"Ikke funnet") / 100</f>
        <v>0</v>
      </c>
      <c r="AC38" s="35" cm="1">
        <f t="array" ref="AC38">Kartleggingsplan[[#This Row],[Totalkostnad]] * IFERROR(INDEX(Prosjekttyper_Kostnadsfordeling[19],MATCH(1,(Prosjekttyper_Kostnadsfordeling[Prosjekttype]=Kartleggingsplan[[#This Row],[Prosjekt-type]]) * (Prosjekttyper_Kostnadsfordeling[Fylke]=Kartleggingsplan[[#This Row],[Fylke]]),0)),"Ikke funnet") / 100</f>
        <v>0</v>
      </c>
      <c r="AD38" s="35" cm="1">
        <f t="array" ref="AD38">Kartleggingsplan[[#This Row],[Totalkostnad]] * IFERROR(INDEX(Prosjekttyper_Kostnadsfordeling[20],MATCH(1,(Prosjekttyper_Kostnadsfordeling[Prosjekttype]=Kartleggingsplan[[#This Row],[Prosjekt-type]]) * (Prosjekttyper_Kostnadsfordeling[Fylke]=Kartleggingsplan[[#This Row],[Fylke]]),0)),"Ikke funnet") / 100</f>
        <v>0</v>
      </c>
      <c r="AE38" s="60" cm="1">
        <f t="array" ref="AE38">Kartleggingsplan[[#This Row],[Totalkostnad]] * IFERROR(INDEX(Prosjekttyper_Kostnadsfordeling[21],MATCH(1,(Prosjekttyper_Kostnadsfordeling[Prosjekttype]=Kartleggingsplan[[#This Row],[Prosjekt-type]]) * (Prosjekttyper_Kostnadsfordeling[Fylke]=Kartleggingsplan[[#This Row],[Fylke]]),0)),"Ikke funnet") / 100</f>
        <v>0</v>
      </c>
      <c r="AF38" s="60" cm="1">
        <f t="array" ref="AF38">Kartleggingsplan[[#This Row],[Totalkostnad]] * IFERROR(INDEX(Prosjekttyper_Kostnadsfordeling[22],MATCH(1,(Prosjekttyper_Kostnadsfordeling[Prosjekttype]=Kartleggingsplan[[#This Row],[Prosjekt-type]]) * (Prosjekttyper_Kostnadsfordeling[Fylke]=Kartleggingsplan[[#This Row],[Fylke]]),0)),"Ikke funnet") / 100</f>
        <v>0</v>
      </c>
      <c r="AG38" s="60" cm="1">
        <f t="array" ref="AG38">Kartleggingsplan[[#This Row],[Totalkostnad]] * IFERROR(INDEX(Prosjekttyper_Kostnadsfordeling[23],MATCH(1,(Prosjekttyper_Kostnadsfordeling[Prosjekttype]=Kartleggingsplan[[#This Row],[Prosjekt-type]]) * (Prosjekttyper_Kostnadsfordeling[Fylke]=Kartleggingsplan[[#This Row],[Fylke]]),0)),"Ikke funnet") / 100</f>
        <v>0</v>
      </c>
      <c r="AH38" s="60" cm="1">
        <f t="array" ref="AH38">Kartleggingsplan[[#This Row],[Totalkostnad]] * IFERROR(INDEX(Prosjekttyper_Kostnadsfordeling[24],MATCH(1,(Prosjekttyper_Kostnadsfordeling[Prosjekttype]=Kartleggingsplan[[#This Row],[Prosjekt-type]]) * (Prosjekttyper_Kostnadsfordeling[Fylke]=Kartleggingsplan[[#This Row],[Fylke]]),0)),"Ikke funnet") / 100</f>
        <v>0</v>
      </c>
      <c r="AI38" s="60" cm="1">
        <f t="array" ref="AI38">Kartleggingsplan[[#This Row],[Totalkostnad]] * IFERROR(INDEX(Prosjekttyper_Kostnadsfordeling[25],MATCH(1,(Prosjekttyper_Kostnadsfordeling[Prosjekttype]=Kartleggingsplan[[#This Row],[Prosjekt-type]]) * (Prosjekttyper_Kostnadsfordeling[Fylke]=Kartleggingsplan[[#This Row],[Fylke]]),0)),"Ikke funnet") / 100</f>
        <v>0</v>
      </c>
      <c r="AJ38" s="60" cm="1">
        <f t="array" ref="AJ38">Kartleggingsplan[[#This Row],[Totalkostnad]] * IFERROR(INDEX(Prosjekttyper_Kostnadsfordeling[26],MATCH(1,(Prosjekttyper_Kostnadsfordeling[Prosjekttype]=Kartleggingsplan[[#This Row],[Prosjekt-type]]) * (Prosjekttyper_Kostnadsfordeling[Fylke]=Kartleggingsplan[[#This Row],[Fylke]]),0)),"Ikke funnet") / 100</f>
        <v>0</v>
      </c>
      <c r="AK38" s="60" cm="1">
        <f t="array" ref="AK38">Kartleggingsplan[[#This Row],[Totalkostnad]] * IFERROR(INDEX(Prosjekttyper_Kostnadsfordeling[27],MATCH(1,(Prosjekttyper_Kostnadsfordeling[Prosjekttype]=Kartleggingsplan[[#This Row],[Prosjekt-type]]) * (Prosjekttyper_Kostnadsfordeling[Fylke]=Kartleggingsplan[[#This Row],[Fylke]]),0)),"Ikke funnet") / 100</f>
        <v>0</v>
      </c>
      <c r="AL38" s="60" cm="1">
        <f t="array" ref="AL38">Kartleggingsplan[[#This Row],[Totalkostnad]] * IFERROR(INDEX(Prosjekttyper_Kostnadsfordeling[28],MATCH(1,(Prosjekttyper_Kostnadsfordeling[Prosjekttype]=Kartleggingsplan[[#This Row],[Prosjekt-type]]) * (Prosjekttyper_Kostnadsfordeling[Fylke]=Kartleggingsplan[[#This Row],[Fylke]]),0)),"Ikke funnet") / 100</f>
        <v>0</v>
      </c>
      <c r="AM38" s="60" cm="1">
        <f t="array" ref="AM38">Kartleggingsplan[[#This Row],[Totalkostnad]] * IFERROR(INDEX(Prosjekttyper_Kostnadsfordeling[29],MATCH(1,(Prosjekttyper_Kostnadsfordeling[Prosjekttype]=Kartleggingsplan[[#This Row],[Prosjekt-type]]) * (Prosjekttyper_Kostnadsfordeling[Fylke]=Kartleggingsplan[[#This Row],[Fylke]]),0)),"Ikke funnet") / 100</f>
        <v>0</v>
      </c>
      <c r="AN38" s="60" cm="1">
        <f t="array" ref="AN38">Kartleggingsplan[[#This Row],[Totalkostnad]] * IFERROR(INDEX(Prosjekttyper_Kostnadsfordeling[30],MATCH(1,(Prosjekttyper_Kostnadsfordeling[Prosjekttype]=Kartleggingsplan[[#This Row],[Prosjekt-type]]) * (Prosjekttyper_Kostnadsfordeling[Fylke]=Kartleggingsplan[[#This Row],[Fylke]]),0)),"Ikke funnet") / 100</f>
        <v>0</v>
      </c>
    </row>
    <row r="39" spans="2:40" x14ac:dyDescent="0.25">
      <c r="B39" t="s">
        <v>55</v>
      </c>
      <c r="C39" s="78" cm="1">
        <f t="array" ref="C39">_xlfn.XLOOKUP(1, (Kommuner[Fylke] = Valgt_Fylke) * (Kommuner[Kommune] = Kartleggingsplan[[#This Row],[Kommune]]), Kommuner[Regionnr], "")</f>
        <v>3</v>
      </c>
      <c r="D39" s="39" t="s">
        <v>550</v>
      </c>
      <c r="E39" s="39" t="s">
        <v>291</v>
      </c>
      <c r="F39" s="34" t="str">
        <f>IFERROR(INDEX(Prosjektkalkyle[Prosjekttype], MATCH(Kartleggingsplan[[#This Row],[Prosjektnavn]], Prosjektkalkyle[Prosjektnavn], 0)), "Ikke funnet")</f>
        <v>FKB</v>
      </c>
      <c r="G39">
        <f>IFERROR(INDEX(Prosjektkalkyle[Oppstart år], MATCH(Kartleggingsplan[[#This Row],[Prosjektnavn]], Prosjektkalkyle[Prosjektnavn], 0)), "Ikke funnet")</f>
        <v>2026</v>
      </c>
      <c r="H39" s="56">
        <v>142.30000000000001</v>
      </c>
      <c r="I39" s="79" t="str">
        <f>IFERROR(INDEX(Prosjektkalkyle[Enhet], MATCH(Kartleggingsplan[[#This Row],[Prosjektnavn]], Prosjektkalkyle[Prosjektnavn], 0)), "Ikke funnet")</f>
        <v>km2</v>
      </c>
      <c r="J39" s="85">
        <f>IFERROR(INDEX(Prosjektkalkyle[ Kalkyle enhetskostnad inkl. mva], MATCH(Kartleggingsplan[[#This Row],[Prosjektnavn]], Prosjektkalkyle[Prosjektnavn], 0)), "Ikke funnet")*Kartleggingsplan[[#This Row],[Antall]]</f>
        <v>286637.73600000003</v>
      </c>
      <c r="K39" s="35" cm="1">
        <f t="array" ref="K39">Kartleggingsplan[[#This Row],[Totalkostnad]] * IFERROR(INDEX(Prosjekttyper_Kostnadsfordeling[1],MATCH(1,(Prosjekttyper_Kostnadsfordeling[Prosjekttype]=Kartleggingsplan[[#This Row],[Prosjekt-type]]) * (Prosjekttyper_Kostnadsfordeling[Fylke]=Kartleggingsplan[[#This Row],[Fylke]]),0)),"Ikke funnet") / 100</f>
        <v>24199.390861800002</v>
      </c>
      <c r="L39" s="35" cm="1">
        <f t="array" ref="L39">Kartleggingsplan[[#This Row],[Totalkostnad]] * IFERROR(INDEX(Prosjekttyper_Kostnadsfordeling[2],MATCH(1,(Prosjekttyper_Kostnadsfordeling[Prosjekttype]=Kartleggingsplan[[#This Row],[Prosjekt-type]]) * (Prosjekttyper_Kostnadsfordeling[Fylke]=Kartleggingsplan[[#This Row],[Fylke]]),0)),"Ikke funnet") / 100</f>
        <v>25238.452654799999</v>
      </c>
      <c r="M39" s="35" cm="1">
        <f t="array" ref="M39">Kartleggingsplan[[#This Row],[Totalkostnad]] * IFERROR(INDEX(Prosjekttyper_Kostnadsfordeling[3],MATCH(1,(Prosjekttyper_Kostnadsfordeling[Prosjekttype]=Kartleggingsplan[[#This Row],[Prosjekt-type]]) * (Prosjekttyper_Kostnadsfordeling[Fylke]=Kartleggingsplan[[#This Row],[Fylke]]),0)),"Ikke funnet") / 100</f>
        <v>93458.233822800015</v>
      </c>
      <c r="N39" s="35" cm="1">
        <f t="array" ref="N39">Kartleggingsplan[[#This Row],[Totalkostnad]] * IFERROR(INDEX(Prosjekttyper_Kostnadsfordeling[4],MATCH(1,(Prosjekttyper_Kostnadsfordeling[Prosjekttype]=Kartleggingsplan[[#This Row],[Prosjekt-type]]) * (Prosjekttyper_Kostnadsfordeling[Fylke]=Kartleggingsplan[[#This Row],[Fylke]]),0)),"Ikke funnet") / 100</f>
        <v>63454.428807000018</v>
      </c>
      <c r="O39" s="35" cm="1">
        <f t="array" ref="O39">Kartleggingsplan[[#This Row],[Totalkostnad]] * IFERROR(INDEX(Prosjekttyper_Kostnadsfordeling[5],MATCH(1,(Prosjekttyper_Kostnadsfordeling[Prosjekttype]=Kartleggingsplan[[#This Row],[Prosjekt-type]]) * (Prosjekttyper_Kostnadsfordeling[Fylke]=Kartleggingsplan[[#This Row],[Fylke]]),0)),"Ikke funnet") / 100</f>
        <v>25238.452654799999</v>
      </c>
      <c r="P39" s="35" cm="1">
        <f t="array" ref="P39">Kartleggingsplan[[#This Row],[Totalkostnad]] * IFERROR(INDEX(Prosjekttyper_Kostnadsfordeling[6],MATCH(1,(Prosjekttyper_Kostnadsfordeling[Prosjekttype]=Kartleggingsplan[[#This Row],[Prosjekt-type]]) * (Prosjekttyper_Kostnadsfordeling[Fylke]=Kartleggingsplan[[#This Row],[Fylke]]),0)),"Ikke funnet") / 100</f>
        <v>17062.111235400003</v>
      </c>
      <c r="Q39" s="35" cm="1">
        <f t="array" ref="Q39">Kartleggingsplan[[#This Row],[Totalkostnad]] * IFERROR(INDEX(Prosjekttyper_Kostnadsfordeling[7],MATCH(1,(Prosjekttyper_Kostnadsfordeling[Prosjekttype]=Kartleggingsplan[[#This Row],[Prosjekt-type]]) * (Prosjekttyper_Kostnadsfordeling[Fylke]=Kartleggingsplan[[#This Row],[Fylke]]),0)),"Ikke funnet") / 100</f>
        <v>26951.113127400004</v>
      </c>
      <c r="R39" s="35" cm="1">
        <f t="array" ref="R39">Kartleggingsplan[[#This Row],[Totalkostnad]] * IFERROR(INDEX(Prosjekttyper_Kostnadsfordeling[8],MATCH(1,(Prosjekttyper_Kostnadsfordeling[Prosjekttype]=Kartleggingsplan[[#This Row],[Prosjekt-type]]) * (Prosjekttyper_Kostnadsfordeling[Fylke]=Kartleggingsplan[[#This Row],[Fylke]]),0)),"Ikke funnet") / 100</f>
        <v>0</v>
      </c>
      <c r="S39" s="35" cm="1">
        <f t="array" ref="S39">Kartleggingsplan[[#This Row],[Totalkostnad]] * IFERROR(INDEX(Prosjekttyper_Kostnadsfordeling[9],MATCH(1,(Prosjekttyper_Kostnadsfordeling[Prosjekttype]=Kartleggingsplan[[#This Row],[Prosjekt-type]]) * (Prosjekttyper_Kostnadsfordeling[Fylke]=Kartleggingsplan[[#This Row],[Fylke]]),0)),"Ikke funnet") / 100</f>
        <v>11035.552836000003</v>
      </c>
      <c r="T39" s="35" cm="1">
        <f t="array" ref="T39">Kartleggingsplan[[#This Row],[Totalkostnad]] * IFERROR(INDEX(Prosjekttyper_Kostnadsfordeling[10],MATCH(1,(Prosjekttyper_Kostnadsfordeling[Prosjekttype]=Kartleggingsplan[[#This Row],[Prosjekt-type]]) * (Prosjekttyper_Kostnadsfordeling[Fylke]=Kartleggingsplan[[#This Row],[Fylke]]),0)),"Ikke funnet") / 100</f>
        <v>0</v>
      </c>
      <c r="U39" s="35" cm="1">
        <f t="array" ref="U39">Kartleggingsplan[[#This Row],[Totalkostnad]] * IFERROR(INDEX(Prosjekttyper_Kostnadsfordeling[11],MATCH(1,(Prosjekttyper_Kostnadsfordeling[Prosjekttype]=Kartleggingsplan[[#This Row],[Prosjekt-type]]) * (Prosjekttyper_Kostnadsfordeling[Fylke]=Kartleggingsplan[[#This Row],[Fylke]]),0)),"Ikke funnet") / 100</f>
        <v>10892.233968</v>
      </c>
      <c r="V39" s="35" cm="1">
        <f t="array" ref="V39">Kartleggingsplan[[#This Row],[Totalkostnad]] * IFERROR(INDEX(Prosjekttyper_Kostnadsfordeling[12],MATCH(1,(Prosjekttyper_Kostnadsfordeling[Prosjekttype]=Kartleggingsplan[[#This Row],[Prosjekt-type]]) * (Prosjekttyper_Kostnadsfordeling[Fylke]=Kartleggingsplan[[#This Row],[Fylke]]),0)),"Ikke funnet") / 100</f>
        <v>0</v>
      </c>
      <c r="W39" s="35" cm="1">
        <f t="array" ref="W39">Kartleggingsplan[[#This Row],[Totalkostnad]] * IFERROR(INDEX(Prosjekttyper_Kostnadsfordeling[13],MATCH(1,(Prosjekttyper_Kostnadsfordeling[Prosjekttype]=Kartleggingsplan[[#This Row],[Prosjekt-type]]) * (Prosjekttyper_Kostnadsfordeling[Fylke]=Kartleggingsplan[[#This Row],[Fylke]]),0)),"Ikke funnet") / 100</f>
        <v>0</v>
      </c>
      <c r="X39" s="35" cm="1">
        <f t="array" ref="X39">Kartleggingsplan[[#This Row],[Totalkostnad]] * IFERROR(INDEX(Prosjekttyper_Kostnadsfordeling[14],MATCH(1,(Prosjekttyper_Kostnadsfordeling[Prosjekttype]=Kartleggingsplan[[#This Row],[Prosjekt-type]]) * (Prosjekttyper_Kostnadsfordeling[Fylke]=Kartleggingsplan[[#This Row],[Fylke]]),0)),"Ikke funnet") / 100</f>
        <v>0</v>
      </c>
      <c r="Y39" s="35" cm="1">
        <f t="array" ref="Y39">Kartleggingsplan[[#This Row],[Totalkostnad]] * IFERROR(INDEX(Prosjekttyper_Kostnadsfordeling[15],MATCH(1,(Prosjekttyper_Kostnadsfordeling[Prosjekttype]=Kartleggingsplan[[#This Row],[Prosjekt-type]]) * (Prosjekttyper_Kostnadsfordeling[Fylke]=Kartleggingsplan[[#This Row],[Fylke]]),0)),"Ikke funnet") / 100</f>
        <v>0</v>
      </c>
      <c r="Z39" s="35" cm="1">
        <f t="array" ref="Z39">Kartleggingsplan[[#This Row],[Totalkostnad]] * IFERROR(INDEX(Prosjekttyper_Kostnadsfordeling[16],MATCH(1,(Prosjekttyper_Kostnadsfordeling[Prosjekttype]=Kartleggingsplan[[#This Row],[Prosjekt-type]]) * (Prosjekttyper_Kostnadsfordeling[Fylke]=Kartleggingsplan[[#This Row],[Fylke]]),0)),"Ikke funnet") / 100</f>
        <v>0</v>
      </c>
      <c r="AA39" s="35" cm="1">
        <f t="array" ref="AA39">Kartleggingsplan[[#This Row],[Totalkostnad]] * IFERROR(INDEX(Prosjekttyper_Kostnadsfordeling[17],MATCH(1,(Prosjekttyper_Kostnadsfordeling[Prosjekttype]=Kartleggingsplan[[#This Row],[Prosjekt-type]]) * (Prosjekttyper_Kostnadsfordeling[Fylke]=Kartleggingsplan[[#This Row],[Fylke]]),0)),"Ikke funnet") / 100</f>
        <v>0</v>
      </c>
      <c r="AB39" s="35" cm="1">
        <f t="array" ref="AB39">Kartleggingsplan[[#This Row],[Totalkostnad]] * IFERROR(INDEX(Prosjekttyper_Kostnadsfordeling[18],MATCH(1,(Prosjekttyper_Kostnadsfordeling[Prosjekttype]=Kartleggingsplan[[#This Row],[Prosjekt-type]]) * (Prosjekttyper_Kostnadsfordeling[Fylke]=Kartleggingsplan[[#This Row],[Fylke]]),0)),"Ikke funnet") / 100</f>
        <v>0</v>
      </c>
      <c r="AC39" s="35" cm="1">
        <f t="array" ref="AC39">Kartleggingsplan[[#This Row],[Totalkostnad]] * IFERROR(INDEX(Prosjekttyper_Kostnadsfordeling[19],MATCH(1,(Prosjekttyper_Kostnadsfordeling[Prosjekttype]=Kartleggingsplan[[#This Row],[Prosjekt-type]]) * (Prosjekttyper_Kostnadsfordeling[Fylke]=Kartleggingsplan[[#This Row],[Fylke]]),0)),"Ikke funnet") / 100</f>
        <v>0</v>
      </c>
      <c r="AD39" s="35" cm="1">
        <f t="array" ref="AD39">Kartleggingsplan[[#This Row],[Totalkostnad]] * IFERROR(INDEX(Prosjekttyper_Kostnadsfordeling[20],MATCH(1,(Prosjekttyper_Kostnadsfordeling[Prosjekttype]=Kartleggingsplan[[#This Row],[Prosjekt-type]]) * (Prosjekttyper_Kostnadsfordeling[Fylke]=Kartleggingsplan[[#This Row],[Fylke]]),0)),"Ikke funnet") / 100</f>
        <v>0</v>
      </c>
      <c r="AE39" s="60" cm="1">
        <f t="array" ref="AE39">Kartleggingsplan[[#This Row],[Totalkostnad]] * IFERROR(INDEX(Prosjekttyper_Kostnadsfordeling[21],MATCH(1,(Prosjekttyper_Kostnadsfordeling[Prosjekttype]=Kartleggingsplan[[#This Row],[Prosjekt-type]]) * (Prosjekttyper_Kostnadsfordeling[Fylke]=Kartleggingsplan[[#This Row],[Fylke]]),0)),"Ikke funnet") / 100</f>
        <v>0</v>
      </c>
      <c r="AF39" s="60" cm="1">
        <f t="array" ref="AF39">Kartleggingsplan[[#This Row],[Totalkostnad]] * IFERROR(INDEX(Prosjekttyper_Kostnadsfordeling[22],MATCH(1,(Prosjekttyper_Kostnadsfordeling[Prosjekttype]=Kartleggingsplan[[#This Row],[Prosjekt-type]]) * (Prosjekttyper_Kostnadsfordeling[Fylke]=Kartleggingsplan[[#This Row],[Fylke]]),0)),"Ikke funnet") / 100</f>
        <v>0</v>
      </c>
      <c r="AG39" s="60" cm="1">
        <f t="array" ref="AG39">Kartleggingsplan[[#This Row],[Totalkostnad]] * IFERROR(INDEX(Prosjekttyper_Kostnadsfordeling[23],MATCH(1,(Prosjekttyper_Kostnadsfordeling[Prosjekttype]=Kartleggingsplan[[#This Row],[Prosjekt-type]]) * (Prosjekttyper_Kostnadsfordeling[Fylke]=Kartleggingsplan[[#This Row],[Fylke]]),0)),"Ikke funnet") / 100</f>
        <v>0</v>
      </c>
      <c r="AH39" s="60" cm="1">
        <f t="array" ref="AH39">Kartleggingsplan[[#This Row],[Totalkostnad]] * IFERROR(INDEX(Prosjekttyper_Kostnadsfordeling[24],MATCH(1,(Prosjekttyper_Kostnadsfordeling[Prosjekttype]=Kartleggingsplan[[#This Row],[Prosjekt-type]]) * (Prosjekttyper_Kostnadsfordeling[Fylke]=Kartleggingsplan[[#This Row],[Fylke]]),0)),"Ikke funnet") / 100</f>
        <v>0</v>
      </c>
      <c r="AI39" s="60" cm="1">
        <f t="array" ref="AI39">Kartleggingsplan[[#This Row],[Totalkostnad]] * IFERROR(INDEX(Prosjekttyper_Kostnadsfordeling[25],MATCH(1,(Prosjekttyper_Kostnadsfordeling[Prosjekttype]=Kartleggingsplan[[#This Row],[Prosjekt-type]]) * (Prosjekttyper_Kostnadsfordeling[Fylke]=Kartleggingsplan[[#This Row],[Fylke]]),0)),"Ikke funnet") / 100</f>
        <v>0</v>
      </c>
      <c r="AJ39" s="60" cm="1">
        <f t="array" ref="AJ39">Kartleggingsplan[[#This Row],[Totalkostnad]] * IFERROR(INDEX(Prosjekttyper_Kostnadsfordeling[26],MATCH(1,(Prosjekttyper_Kostnadsfordeling[Prosjekttype]=Kartleggingsplan[[#This Row],[Prosjekt-type]]) * (Prosjekttyper_Kostnadsfordeling[Fylke]=Kartleggingsplan[[#This Row],[Fylke]]),0)),"Ikke funnet") / 100</f>
        <v>0</v>
      </c>
      <c r="AK39" s="60" cm="1">
        <f t="array" ref="AK39">Kartleggingsplan[[#This Row],[Totalkostnad]] * IFERROR(INDEX(Prosjekttyper_Kostnadsfordeling[27],MATCH(1,(Prosjekttyper_Kostnadsfordeling[Prosjekttype]=Kartleggingsplan[[#This Row],[Prosjekt-type]]) * (Prosjekttyper_Kostnadsfordeling[Fylke]=Kartleggingsplan[[#This Row],[Fylke]]),0)),"Ikke funnet") / 100</f>
        <v>0</v>
      </c>
      <c r="AL39" s="60" cm="1">
        <f t="array" ref="AL39">Kartleggingsplan[[#This Row],[Totalkostnad]] * IFERROR(INDEX(Prosjekttyper_Kostnadsfordeling[28],MATCH(1,(Prosjekttyper_Kostnadsfordeling[Prosjekttype]=Kartleggingsplan[[#This Row],[Prosjekt-type]]) * (Prosjekttyper_Kostnadsfordeling[Fylke]=Kartleggingsplan[[#This Row],[Fylke]]),0)),"Ikke funnet") / 100</f>
        <v>0</v>
      </c>
      <c r="AM39" s="60" cm="1">
        <f t="array" ref="AM39">Kartleggingsplan[[#This Row],[Totalkostnad]] * IFERROR(INDEX(Prosjekttyper_Kostnadsfordeling[29],MATCH(1,(Prosjekttyper_Kostnadsfordeling[Prosjekttype]=Kartleggingsplan[[#This Row],[Prosjekt-type]]) * (Prosjekttyper_Kostnadsfordeling[Fylke]=Kartleggingsplan[[#This Row],[Fylke]]),0)),"Ikke funnet") / 100</f>
        <v>0</v>
      </c>
      <c r="AN39" s="60" cm="1">
        <f t="array" ref="AN39">Kartleggingsplan[[#This Row],[Totalkostnad]] * IFERROR(INDEX(Prosjekttyper_Kostnadsfordeling[30],MATCH(1,(Prosjekttyper_Kostnadsfordeling[Prosjekttype]=Kartleggingsplan[[#This Row],[Prosjekt-type]]) * (Prosjekttyper_Kostnadsfordeling[Fylke]=Kartleggingsplan[[#This Row],[Fylke]]),0)),"Ikke funnet") / 100</f>
        <v>0</v>
      </c>
    </row>
    <row r="40" spans="2:40" x14ac:dyDescent="0.25">
      <c r="B40" t="s">
        <v>55</v>
      </c>
      <c r="C40" s="78" cm="1">
        <f t="array" ref="C40">_xlfn.XLOOKUP(1, (Kommuner[Fylke] = Valgt_Fylke) * (Kommuner[Kommune] = Kartleggingsplan[[#This Row],[Kommune]]), Kommuner[Regionnr], "")</f>
        <v>1</v>
      </c>
      <c r="D40" s="39" t="s">
        <v>551</v>
      </c>
      <c r="E40" s="39" t="s">
        <v>277</v>
      </c>
      <c r="F40" s="34" t="str">
        <f>IFERROR(INDEX(Prosjektkalkyle[Prosjekttype], MATCH(Kartleggingsplan[[#This Row],[Prosjektnavn]], Prosjektkalkyle[Prosjektnavn], 0)), "Ikke funnet")</f>
        <v>Skråfoto - Vestfold</v>
      </c>
      <c r="G40">
        <f>IFERROR(INDEX(Prosjektkalkyle[Oppstart år], MATCH(Kartleggingsplan[[#This Row],[Prosjektnavn]], Prosjektkalkyle[Prosjektnavn], 0)), "Ikke funnet")</f>
        <v>2026</v>
      </c>
      <c r="H40" s="56">
        <f>2194.4*0.078</f>
        <v>171.16320000000002</v>
      </c>
      <c r="I40" s="79" t="str">
        <f>IFERROR(INDEX(Prosjektkalkyle[Enhet], MATCH(Kartleggingsplan[[#This Row],[Prosjektnavn]], Prosjektkalkyle[Prosjektnavn], 0)), "Ikke funnet")</f>
        <v>km2</v>
      </c>
      <c r="J40" s="85">
        <f>IFERROR(INDEX(Prosjektkalkyle[ Kalkyle enhetskostnad inkl. mva], MATCH(Kartleggingsplan[[#This Row],[Prosjektnavn]], Prosjektkalkyle[Prosjektnavn], 0)), "Ikke funnet")*Kartleggingsplan[[#This Row],[Antall]]</f>
        <v>293305.25952000002</v>
      </c>
      <c r="K40" s="35" cm="1">
        <f t="array" ref="K40">Kartleggingsplan[[#This Row],[Totalkostnad]] * IFERROR(INDEX(Prosjekttyper_Kostnadsfordeling[1],MATCH(1,(Prosjekttyper_Kostnadsfordeling[Prosjekttype]=Kartleggingsplan[[#This Row],[Prosjekt-type]]) * (Prosjekttyper_Kostnadsfordeling[Fylke]=Kartleggingsplan[[#This Row],[Fylke]]),0)),"Ikke funnet") / 100</f>
        <v>8799.1577856000004</v>
      </c>
      <c r="L40" s="35" cm="1">
        <f t="array" ref="L40">Kartleggingsplan[[#This Row],[Totalkostnad]] * IFERROR(INDEX(Prosjekttyper_Kostnadsfordeling[2],MATCH(1,(Prosjekttyper_Kostnadsfordeling[Prosjekttype]=Kartleggingsplan[[#This Row],[Prosjekt-type]]) * (Prosjekttyper_Kostnadsfordeling[Fylke]=Kartleggingsplan[[#This Row],[Fylke]]),0)),"Ikke funnet") / 100</f>
        <v>5866.1051904000005</v>
      </c>
      <c r="M40" s="35" cm="1">
        <f t="array" ref="M40">Kartleggingsplan[[#This Row],[Totalkostnad]] * IFERROR(INDEX(Prosjekttyper_Kostnadsfordeling[3],MATCH(1,(Prosjekttyper_Kostnadsfordeling[Prosjekttype]=Kartleggingsplan[[#This Row],[Prosjekt-type]]) * (Prosjekttyper_Kostnadsfordeling[Fylke]=Kartleggingsplan[[#This Row],[Fylke]]),0)),"Ikke funnet") / 100</f>
        <v>243443.36540159999</v>
      </c>
      <c r="N40" s="35" cm="1">
        <f t="array" ref="N40">Kartleggingsplan[[#This Row],[Totalkostnad]] * IFERROR(INDEX(Prosjekttyper_Kostnadsfordeling[4],MATCH(1,(Prosjekttyper_Kostnadsfordeling[Prosjekttype]=Kartleggingsplan[[#This Row],[Prosjekt-type]]) * (Prosjekttyper_Kostnadsfordeling[Fylke]=Kartleggingsplan[[#This Row],[Fylke]]),0)),"Ikke funnet") / 100</f>
        <v>5866.1051904000005</v>
      </c>
      <c r="O40" s="35" cm="1">
        <f t="array" ref="O40">Kartleggingsplan[[#This Row],[Totalkostnad]] * IFERROR(INDEX(Prosjekttyper_Kostnadsfordeling[5],MATCH(1,(Prosjekttyper_Kostnadsfordeling[Prosjekttype]=Kartleggingsplan[[#This Row],[Prosjekt-type]]) * (Prosjekttyper_Kostnadsfordeling[Fylke]=Kartleggingsplan[[#This Row],[Fylke]]),0)),"Ikke funnet") / 100</f>
        <v>0</v>
      </c>
      <c r="P40" s="35" cm="1">
        <f t="array" ref="P40">Kartleggingsplan[[#This Row],[Totalkostnad]] * IFERROR(INDEX(Prosjekttyper_Kostnadsfordeling[6],MATCH(1,(Prosjekttyper_Kostnadsfordeling[Prosjekttype]=Kartleggingsplan[[#This Row],[Prosjekt-type]]) * (Prosjekttyper_Kostnadsfordeling[Fylke]=Kartleggingsplan[[#This Row],[Fylke]]),0)),"Ikke funnet") / 100</f>
        <v>0</v>
      </c>
      <c r="Q40" s="35" cm="1">
        <f t="array" ref="Q40">Kartleggingsplan[[#This Row],[Totalkostnad]] * IFERROR(INDEX(Prosjekttyper_Kostnadsfordeling[7],MATCH(1,(Prosjekttyper_Kostnadsfordeling[Prosjekttype]=Kartleggingsplan[[#This Row],[Prosjekt-type]]) * (Prosjekttyper_Kostnadsfordeling[Fylke]=Kartleggingsplan[[#This Row],[Fylke]]),0)),"Ikke funnet") / 100</f>
        <v>5866.1051904000005</v>
      </c>
      <c r="R40" s="35" cm="1">
        <f t="array" ref="R40">Kartleggingsplan[[#This Row],[Totalkostnad]] * IFERROR(INDEX(Prosjekttyper_Kostnadsfordeling[8],MATCH(1,(Prosjekttyper_Kostnadsfordeling[Prosjekttype]=Kartleggingsplan[[#This Row],[Prosjekt-type]]) * (Prosjekttyper_Kostnadsfordeling[Fylke]=Kartleggingsplan[[#This Row],[Fylke]]),0)),"Ikke funnet") / 100</f>
        <v>11732.210380800001</v>
      </c>
      <c r="S40" s="35" cm="1">
        <f t="array" ref="S40">Kartleggingsplan[[#This Row],[Totalkostnad]] * IFERROR(INDEX(Prosjekttyper_Kostnadsfordeling[9],MATCH(1,(Prosjekttyper_Kostnadsfordeling[Prosjekttype]=Kartleggingsplan[[#This Row],[Prosjekt-type]]) * (Prosjekttyper_Kostnadsfordeling[Fylke]=Kartleggingsplan[[#This Row],[Fylke]]),0)),"Ikke funnet") / 100</f>
        <v>0</v>
      </c>
      <c r="T40" s="35" cm="1">
        <f t="array" ref="T40">Kartleggingsplan[[#This Row],[Totalkostnad]] * IFERROR(INDEX(Prosjekttyper_Kostnadsfordeling[10],MATCH(1,(Prosjekttyper_Kostnadsfordeling[Prosjekttype]=Kartleggingsplan[[#This Row],[Prosjekt-type]]) * (Prosjekttyper_Kostnadsfordeling[Fylke]=Kartleggingsplan[[#This Row],[Fylke]]),0)),"Ikke funnet") / 100</f>
        <v>0</v>
      </c>
      <c r="U40" s="35" cm="1">
        <f t="array" ref="U40">Kartleggingsplan[[#This Row],[Totalkostnad]] * IFERROR(INDEX(Prosjekttyper_Kostnadsfordeling[11],MATCH(1,(Prosjekttyper_Kostnadsfordeling[Prosjekttype]=Kartleggingsplan[[#This Row],[Prosjekt-type]]) * (Prosjekttyper_Kostnadsfordeling[Fylke]=Kartleggingsplan[[#This Row],[Fylke]]),0)),"Ikke funnet") / 100</f>
        <v>11732.210380800001</v>
      </c>
      <c r="V40" s="35" cm="1">
        <f t="array" ref="V40">Kartleggingsplan[[#This Row],[Totalkostnad]] * IFERROR(INDEX(Prosjekttyper_Kostnadsfordeling[12],MATCH(1,(Prosjekttyper_Kostnadsfordeling[Prosjekttype]=Kartleggingsplan[[#This Row],[Prosjekt-type]]) * (Prosjekttyper_Kostnadsfordeling[Fylke]=Kartleggingsplan[[#This Row],[Fylke]]),0)),"Ikke funnet") / 100</f>
        <v>0</v>
      </c>
      <c r="W40" s="35" cm="1">
        <f t="array" ref="W40">Kartleggingsplan[[#This Row],[Totalkostnad]] * IFERROR(INDEX(Prosjekttyper_Kostnadsfordeling[13],MATCH(1,(Prosjekttyper_Kostnadsfordeling[Prosjekttype]=Kartleggingsplan[[#This Row],[Prosjekt-type]]) * (Prosjekttyper_Kostnadsfordeling[Fylke]=Kartleggingsplan[[#This Row],[Fylke]]),0)),"Ikke funnet") / 100</f>
        <v>0</v>
      </c>
      <c r="X40" s="35" cm="1">
        <f t="array" ref="X40">Kartleggingsplan[[#This Row],[Totalkostnad]] * IFERROR(INDEX(Prosjekttyper_Kostnadsfordeling[14],MATCH(1,(Prosjekttyper_Kostnadsfordeling[Prosjekttype]=Kartleggingsplan[[#This Row],[Prosjekt-type]]) * (Prosjekttyper_Kostnadsfordeling[Fylke]=Kartleggingsplan[[#This Row],[Fylke]]),0)),"Ikke funnet") / 100</f>
        <v>0</v>
      </c>
      <c r="Y40" s="35" cm="1">
        <f t="array" ref="Y40">Kartleggingsplan[[#This Row],[Totalkostnad]] * IFERROR(INDEX(Prosjekttyper_Kostnadsfordeling[15],MATCH(1,(Prosjekttyper_Kostnadsfordeling[Prosjekttype]=Kartleggingsplan[[#This Row],[Prosjekt-type]]) * (Prosjekttyper_Kostnadsfordeling[Fylke]=Kartleggingsplan[[#This Row],[Fylke]]),0)),"Ikke funnet") / 100</f>
        <v>0</v>
      </c>
      <c r="Z40" s="35" cm="1">
        <f t="array" ref="Z40">Kartleggingsplan[[#This Row],[Totalkostnad]] * IFERROR(INDEX(Prosjekttyper_Kostnadsfordeling[16],MATCH(1,(Prosjekttyper_Kostnadsfordeling[Prosjekttype]=Kartleggingsplan[[#This Row],[Prosjekt-type]]) * (Prosjekttyper_Kostnadsfordeling[Fylke]=Kartleggingsplan[[#This Row],[Fylke]]),0)),"Ikke funnet") / 100</f>
        <v>0</v>
      </c>
      <c r="AA40" s="35" cm="1">
        <f t="array" ref="AA40">Kartleggingsplan[[#This Row],[Totalkostnad]] * IFERROR(INDEX(Prosjekttyper_Kostnadsfordeling[17],MATCH(1,(Prosjekttyper_Kostnadsfordeling[Prosjekttype]=Kartleggingsplan[[#This Row],[Prosjekt-type]]) * (Prosjekttyper_Kostnadsfordeling[Fylke]=Kartleggingsplan[[#This Row],[Fylke]]),0)),"Ikke funnet") / 100</f>
        <v>0</v>
      </c>
      <c r="AB40" s="35" cm="1">
        <f t="array" ref="AB40">Kartleggingsplan[[#This Row],[Totalkostnad]] * IFERROR(INDEX(Prosjekttyper_Kostnadsfordeling[18],MATCH(1,(Prosjekttyper_Kostnadsfordeling[Prosjekttype]=Kartleggingsplan[[#This Row],[Prosjekt-type]]) * (Prosjekttyper_Kostnadsfordeling[Fylke]=Kartleggingsplan[[#This Row],[Fylke]]),0)),"Ikke funnet") / 100</f>
        <v>0</v>
      </c>
      <c r="AC40" s="35" cm="1">
        <f t="array" ref="AC40">Kartleggingsplan[[#This Row],[Totalkostnad]] * IFERROR(INDEX(Prosjekttyper_Kostnadsfordeling[19],MATCH(1,(Prosjekttyper_Kostnadsfordeling[Prosjekttype]=Kartleggingsplan[[#This Row],[Prosjekt-type]]) * (Prosjekttyper_Kostnadsfordeling[Fylke]=Kartleggingsplan[[#This Row],[Fylke]]),0)),"Ikke funnet") / 100</f>
        <v>0</v>
      </c>
      <c r="AD40" s="35" cm="1">
        <f t="array" ref="AD40">Kartleggingsplan[[#This Row],[Totalkostnad]] * IFERROR(INDEX(Prosjekttyper_Kostnadsfordeling[20],MATCH(1,(Prosjekttyper_Kostnadsfordeling[Prosjekttype]=Kartleggingsplan[[#This Row],[Prosjekt-type]]) * (Prosjekttyper_Kostnadsfordeling[Fylke]=Kartleggingsplan[[#This Row],[Fylke]]),0)),"Ikke funnet") / 100</f>
        <v>0</v>
      </c>
      <c r="AE40" s="60" cm="1">
        <f t="array" ref="AE40">Kartleggingsplan[[#This Row],[Totalkostnad]] * IFERROR(INDEX(Prosjekttyper_Kostnadsfordeling[21],MATCH(1,(Prosjekttyper_Kostnadsfordeling[Prosjekttype]=Kartleggingsplan[[#This Row],[Prosjekt-type]]) * (Prosjekttyper_Kostnadsfordeling[Fylke]=Kartleggingsplan[[#This Row],[Fylke]]),0)),"Ikke funnet") / 100</f>
        <v>0</v>
      </c>
      <c r="AF40" s="60" cm="1">
        <f t="array" ref="AF40">Kartleggingsplan[[#This Row],[Totalkostnad]] * IFERROR(INDEX(Prosjekttyper_Kostnadsfordeling[22],MATCH(1,(Prosjekttyper_Kostnadsfordeling[Prosjekttype]=Kartleggingsplan[[#This Row],[Prosjekt-type]]) * (Prosjekttyper_Kostnadsfordeling[Fylke]=Kartleggingsplan[[#This Row],[Fylke]]),0)),"Ikke funnet") / 100</f>
        <v>0</v>
      </c>
      <c r="AG40" s="60" cm="1">
        <f t="array" ref="AG40">Kartleggingsplan[[#This Row],[Totalkostnad]] * IFERROR(INDEX(Prosjekttyper_Kostnadsfordeling[23],MATCH(1,(Prosjekttyper_Kostnadsfordeling[Prosjekttype]=Kartleggingsplan[[#This Row],[Prosjekt-type]]) * (Prosjekttyper_Kostnadsfordeling[Fylke]=Kartleggingsplan[[#This Row],[Fylke]]),0)),"Ikke funnet") / 100</f>
        <v>0</v>
      </c>
      <c r="AH40" s="60" cm="1">
        <f t="array" ref="AH40">Kartleggingsplan[[#This Row],[Totalkostnad]] * IFERROR(INDEX(Prosjekttyper_Kostnadsfordeling[24],MATCH(1,(Prosjekttyper_Kostnadsfordeling[Prosjekttype]=Kartleggingsplan[[#This Row],[Prosjekt-type]]) * (Prosjekttyper_Kostnadsfordeling[Fylke]=Kartleggingsplan[[#This Row],[Fylke]]),0)),"Ikke funnet") / 100</f>
        <v>0</v>
      </c>
      <c r="AI40" s="60" cm="1">
        <f t="array" ref="AI40">Kartleggingsplan[[#This Row],[Totalkostnad]] * IFERROR(INDEX(Prosjekttyper_Kostnadsfordeling[25],MATCH(1,(Prosjekttyper_Kostnadsfordeling[Prosjekttype]=Kartleggingsplan[[#This Row],[Prosjekt-type]]) * (Prosjekttyper_Kostnadsfordeling[Fylke]=Kartleggingsplan[[#This Row],[Fylke]]),0)),"Ikke funnet") / 100</f>
        <v>0</v>
      </c>
      <c r="AJ40" s="60" cm="1">
        <f t="array" ref="AJ40">Kartleggingsplan[[#This Row],[Totalkostnad]] * IFERROR(INDEX(Prosjekttyper_Kostnadsfordeling[26],MATCH(1,(Prosjekttyper_Kostnadsfordeling[Prosjekttype]=Kartleggingsplan[[#This Row],[Prosjekt-type]]) * (Prosjekttyper_Kostnadsfordeling[Fylke]=Kartleggingsplan[[#This Row],[Fylke]]),0)),"Ikke funnet") / 100</f>
        <v>0</v>
      </c>
      <c r="AK40" s="60" cm="1">
        <f t="array" ref="AK40">Kartleggingsplan[[#This Row],[Totalkostnad]] * IFERROR(INDEX(Prosjekttyper_Kostnadsfordeling[27],MATCH(1,(Prosjekttyper_Kostnadsfordeling[Prosjekttype]=Kartleggingsplan[[#This Row],[Prosjekt-type]]) * (Prosjekttyper_Kostnadsfordeling[Fylke]=Kartleggingsplan[[#This Row],[Fylke]]),0)),"Ikke funnet") / 100</f>
        <v>0</v>
      </c>
      <c r="AL40" s="60" cm="1">
        <f t="array" ref="AL40">Kartleggingsplan[[#This Row],[Totalkostnad]] * IFERROR(INDEX(Prosjekttyper_Kostnadsfordeling[28],MATCH(1,(Prosjekttyper_Kostnadsfordeling[Prosjekttype]=Kartleggingsplan[[#This Row],[Prosjekt-type]]) * (Prosjekttyper_Kostnadsfordeling[Fylke]=Kartleggingsplan[[#This Row],[Fylke]]),0)),"Ikke funnet") / 100</f>
        <v>0</v>
      </c>
      <c r="AM40" s="60" cm="1">
        <f t="array" ref="AM40">Kartleggingsplan[[#This Row],[Totalkostnad]] * IFERROR(INDEX(Prosjekttyper_Kostnadsfordeling[29],MATCH(1,(Prosjekttyper_Kostnadsfordeling[Prosjekttype]=Kartleggingsplan[[#This Row],[Prosjekt-type]]) * (Prosjekttyper_Kostnadsfordeling[Fylke]=Kartleggingsplan[[#This Row],[Fylke]]),0)),"Ikke funnet") / 100</f>
        <v>0</v>
      </c>
      <c r="AN40" s="60" cm="1">
        <f t="array" ref="AN40">Kartleggingsplan[[#This Row],[Totalkostnad]] * IFERROR(INDEX(Prosjekttyper_Kostnadsfordeling[30],MATCH(1,(Prosjekttyper_Kostnadsfordeling[Prosjekttype]=Kartleggingsplan[[#This Row],[Prosjekt-type]]) * (Prosjekttyper_Kostnadsfordeling[Fylke]=Kartleggingsplan[[#This Row],[Fylke]]),0)),"Ikke funnet") / 100</f>
        <v>0</v>
      </c>
    </row>
    <row r="41" spans="2:40" x14ac:dyDescent="0.25">
      <c r="B41" t="s">
        <v>55</v>
      </c>
      <c r="C41" s="78" cm="1">
        <f t="array" ref="C41">_xlfn.XLOOKUP(1, (Kommuner[Fylke] = Valgt_Fylke) * (Kommuner[Kommune] = Kartleggingsplan[[#This Row],[Kommune]]), Kommuner[Regionnr], "")</f>
        <v>1</v>
      </c>
      <c r="D41" s="39" t="s">
        <v>551</v>
      </c>
      <c r="E41" s="39" t="s">
        <v>278</v>
      </c>
      <c r="F41" s="34" t="str">
        <f>IFERROR(INDEX(Prosjektkalkyle[Prosjekttype], MATCH(Kartleggingsplan[[#This Row],[Prosjektnavn]], Prosjektkalkyle[Prosjektnavn], 0)), "Ikke funnet")</f>
        <v>Skråfoto - Vestfold</v>
      </c>
      <c r="G41">
        <f>IFERROR(INDEX(Prosjektkalkyle[Oppstart år], MATCH(Kartleggingsplan[[#This Row],[Prosjektnavn]], Prosjektkalkyle[Prosjektnavn], 0)), "Ikke funnet")</f>
        <v>2026</v>
      </c>
      <c r="H41" s="56">
        <f>2194.4*0.149</f>
        <v>326.96559999999999</v>
      </c>
      <c r="I41" s="79" t="str">
        <f>IFERROR(INDEX(Prosjektkalkyle[Enhet], MATCH(Kartleggingsplan[[#This Row],[Prosjektnavn]], Prosjektkalkyle[Prosjektnavn], 0)), "Ikke funnet")</f>
        <v>km2</v>
      </c>
      <c r="J41" s="85">
        <f>IFERROR(INDEX(Prosjektkalkyle[ Kalkyle enhetskostnad inkl. mva], MATCH(Kartleggingsplan[[#This Row],[Prosjektnavn]], Prosjektkalkyle[Prosjektnavn], 0)), "Ikke funnet")*Kartleggingsplan[[#This Row],[Antall]]</f>
        <v>560288.25215999992</v>
      </c>
      <c r="K41" s="35" cm="1">
        <f t="array" ref="K41">Kartleggingsplan[[#This Row],[Totalkostnad]] * IFERROR(INDEX(Prosjekttyper_Kostnadsfordeling[1],MATCH(1,(Prosjekttyper_Kostnadsfordeling[Prosjekttype]=Kartleggingsplan[[#This Row],[Prosjekt-type]]) * (Prosjekttyper_Kostnadsfordeling[Fylke]=Kartleggingsplan[[#This Row],[Fylke]]),0)),"Ikke funnet") / 100</f>
        <v>16808.647564799998</v>
      </c>
      <c r="L41" s="35" cm="1">
        <f t="array" ref="L41">Kartleggingsplan[[#This Row],[Totalkostnad]] * IFERROR(INDEX(Prosjekttyper_Kostnadsfordeling[2],MATCH(1,(Prosjekttyper_Kostnadsfordeling[Prosjekttype]=Kartleggingsplan[[#This Row],[Prosjekt-type]]) * (Prosjekttyper_Kostnadsfordeling[Fylke]=Kartleggingsplan[[#This Row],[Fylke]]),0)),"Ikke funnet") / 100</f>
        <v>11205.765043199999</v>
      </c>
      <c r="M41" s="35" cm="1">
        <f t="array" ref="M41">Kartleggingsplan[[#This Row],[Totalkostnad]] * IFERROR(INDEX(Prosjekttyper_Kostnadsfordeling[3],MATCH(1,(Prosjekttyper_Kostnadsfordeling[Prosjekttype]=Kartleggingsplan[[#This Row],[Prosjekt-type]]) * (Prosjekttyper_Kostnadsfordeling[Fylke]=Kartleggingsplan[[#This Row],[Fylke]]),0)),"Ikke funnet") / 100</f>
        <v>465039.24929279991</v>
      </c>
      <c r="N41" s="35" cm="1">
        <f t="array" ref="N41">Kartleggingsplan[[#This Row],[Totalkostnad]] * IFERROR(INDEX(Prosjekttyper_Kostnadsfordeling[4],MATCH(1,(Prosjekttyper_Kostnadsfordeling[Prosjekttype]=Kartleggingsplan[[#This Row],[Prosjekt-type]]) * (Prosjekttyper_Kostnadsfordeling[Fylke]=Kartleggingsplan[[#This Row],[Fylke]]),0)),"Ikke funnet") / 100</f>
        <v>11205.765043199999</v>
      </c>
      <c r="O41" s="35" cm="1">
        <f t="array" ref="O41">Kartleggingsplan[[#This Row],[Totalkostnad]] * IFERROR(INDEX(Prosjekttyper_Kostnadsfordeling[5],MATCH(1,(Prosjekttyper_Kostnadsfordeling[Prosjekttype]=Kartleggingsplan[[#This Row],[Prosjekt-type]]) * (Prosjekttyper_Kostnadsfordeling[Fylke]=Kartleggingsplan[[#This Row],[Fylke]]),0)),"Ikke funnet") / 100</f>
        <v>0</v>
      </c>
      <c r="P41" s="35" cm="1">
        <f t="array" ref="P41">Kartleggingsplan[[#This Row],[Totalkostnad]] * IFERROR(INDEX(Prosjekttyper_Kostnadsfordeling[6],MATCH(1,(Prosjekttyper_Kostnadsfordeling[Prosjekttype]=Kartleggingsplan[[#This Row],[Prosjekt-type]]) * (Prosjekttyper_Kostnadsfordeling[Fylke]=Kartleggingsplan[[#This Row],[Fylke]]),0)),"Ikke funnet") / 100</f>
        <v>0</v>
      </c>
      <c r="Q41" s="35" cm="1">
        <f t="array" ref="Q41">Kartleggingsplan[[#This Row],[Totalkostnad]] * IFERROR(INDEX(Prosjekttyper_Kostnadsfordeling[7],MATCH(1,(Prosjekttyper_Kostnadsfordeling[Prosjekttype]=Kartleggingsplan[[#This Row],[Prosjekt-type]]) * (Prosjekttyper_Kostnadsfordeling[Fylke]=Kartleggingsplan[[#This Row],[Fylke]]),0)),"Ikke funnet") / 100</f>
        <v>11205.765043199999</v>
      </c>
      <c r="R41" s="35" cm="1">
        <f t="array" ref="R41">Kartleggingsplan[[#This Row],[Totalkostnad]] * IFERROR(INDEX(Prosjekttyper_Kostnadsfordeling[8],MATCH(1,(Prosjekttyper_Kostnadsfordeling[Prosjekttype]=Kartleggingsplan[[#This Row],[Prosjekt-type]]) * (Prosjekttyper_Kostnadsfordeling[Fylke]=Kartleggingsplan[[#This Row],[Fylke]]),0)),"Ikke funnet") / 100</f>
        <v>22411.530086399998</v>
      </c>
      <c r="S41" s="35" cm="1">
        <f t="array" ref="S41">Kartleggingsplan[[#This Row],[Totalkostnad]] * IFERROR(INDEX(Prosjekttyper_Kostnadsfordeling[9],MATCH(1,(Prosjekttyper_Kostnadsfordeling[Prosjekttype]=Kartleggingsplan[[#This Row],[Prosjekt-type]]) * (Prosjekttyper_Kostnadsfordeling[Fylke]=Kartleggingsplan[[#This Row],[Fylke]]),0)),"Ikke funnet") / 100</f>
        <v>0</v>
      </c>
      <c r="T41" s="35" cm="1">
        <f t="array" ref="T41">Kartleggingsplan[[#This Row],[Totalkostnad]] * IFERROR(INDEX(Prosjekttyper_Kostnadsfordeling[10],MATCH(1,(Prosjekttyper_Kostnadsfordeling[Prosjekttype]=Kartleggingsplan[[#This Row],[Prosjekt-type]]) * (Prosjekttyper_Kostnadsfordeling[Fylke]=Kartleggingsplan[[#This Row],[Fylke]]),0)),"Ikke funnet") / 100</f>
        <v>0</v>
      </c>
      <c r="U41" s="35" cm="1">
        <f t="array" ref="U41">Kartleggingsplan[[#This Row],[Totalkostnad]] * IFERROR(INDEX(Prosjekttyper_Kostnadsfordeling[11],MATCH(1,(Prosjekttyper_Kostnadsfordeling[Prosjekttype]=Kartleggingsplan[[#This Row],[Prosjekt-type]]) * (Prosjekttyper_Kostnadsfordeling[Fylke]=Kartleggingsplan[[#This Row],[Fylke]]),0)),"Ikke funnet") / 100</f>
        <v>22411.530086399998</v>
      </c>
      <c r="V41" s="35" cm="1">
        <f t="array" ref="V41">Kartleggingsplan[[#This Row],[Totalkostnad]] * IFERROR(INDEX(Prosjekttyper_Kostnadsfordeling[12],MATCH(1,(Prosjekttyper_Kostnadsfordeling[Prosjekttype]=Kartleggingsplan[[#This Row],[Prosjekt-type]]) * (Prosjekttyper_Kostnadsfordeling[Fylke]=Kartleggingsplan[[#This Row],[Fylke]]),0)),"Ikke funnet") / 100</f>
        <v>0</v>
      </c>
      <c r="W41" s="35" cm="1">
        <f t="array" ref="W41">Kartleggingsplan[[#This Row],[Totalkostnad]] * IFERROR(INDEX(Prosjekttyper_Kostnadsfordeling[13],MATCH(1,(Prosjekttyper_Kostnadsfordeling[Prosjekttype]=Kartleggingsplan[[#This Row],[Prosjekt-type]]) * (Prosjekttyper_Kostnadsfordeling[Fylke]=Kartleggingsplan[[#This Row],[Fylke]]),0)),"Ikke funnet") / 100</f>
        <v>0</v>
      </c>
      <c r="X41" s="35" cm="1">
        <f t="array" ref="X41">Kartleggingsplan[[#This Row],[Totalkostnad]] * IFERROR(INDEX(Prosjekttyper_Kostnadsfordeling[14],MATCH(1,(Prosjekttyper_Kostnadsfordeling[Prosjekttype]=Kartleggingsplan[[#This Row],[Prosjekt-type]]) * (Prosjekttyper_Kostnadsfordeling[Fylke]=Kartleggingsplan[[#This Row],[Fylke]]),0)),"Ikke funnet") / 100</f>
        <v>0</v>
      </c>
      <c r="Y41" s="35" cm="1">
        <f t="array" ref="Y41">Kartleggingsplan[[#This Row],[Totalkostnad]] * IFERROR(INDEX(Prosjekttyper_Kostnadsfordeling[15],MATCH(1,(Prosjekttyper_Kostnadsfordeling[Prosjekttype]=Kartleggingsplan[[#This Row],[Prosjekt-type]]) * (Prosjekttyper_Kostnadsfordeling[Fylke]=Kartleggingsplan[[#This Row],[Fylke]]),0)),"Ikke funnet") / 100</f>
        <v>0</v>
      </c>
      <c r="Z41" s="35" cm="1">
        <f t="array" ref="Z41">Kartleggingsplan[[#This Row],[Totalkostnad]] * IFERROR(INDEX(Prosjekttyper_Kostnadsfordeling[16],MATCH(1,(Prosjekttyper_Kostnadsfordeling[Prosjekttype]=Kartleggingsplan[[#This Row],[Prosjekt-type]]) * (Prosjekttyper_Kostnadsfordeling[Fylke]=Kartleggingsplan[[#This Row],[Fylke]]),0)),"Ikke funnet") / 100</f>
        <v>0</v>
      </c>
      <c r="AA41" s="35" cm="1">
        <f t="array" ref="AA41">Kartleggingsplan[[#This Row],[Totalkostnad]] * IFERROR(INDEX(Prosjekttyper_Kostnadsfordeling[17],MATCH(1,(Prosjekttyper_Kostnadsfordeling[Prosjekttype]=Kartleggingsplan[[#This Row],[Prosjekt-type]]) * (Prosjekttyper_Kostnadsfordeling[Fylke]=Kartleggingsplan[[#This Row],[Fylke]]),0)),"Ikke funnet") / 100</f>
        <v>0</v>
      </c>
      <c r="AB41" s="35" cm="1">
        <f t="array" ref="AB41">Kartleggingsplan[[#This Row],[Totalkostnad]] * IFERROR(INDEX(Prosjekttyper_Kostnadsfordeling[18],MATCH(1,(Prosjekttyper_Kostnadsfordeling[Prosjekttype]=Kartleggingsplan[[#This Row],[Prosjekt-type]]) * (Prosjekttyper_Kostnadsfordeling[Fylke]=Kartleggingsplan[[#This Row],[Fylke]]),0)),"Ikke funnet") / 100</f>
        <v>0</v>
      </c>
      <c r="AC41" s="35" cm="1">
        <f t="array" ref="AC41">Kartleggingsplan[[#This Row],[Totalkostnad]] * IFERROR(INDEX(Prosjekttyper_Kostnadsfordeling[19],MATCH(1,(Prosjekttyper_Kostnadsfordeling[Prosjekttype]=Kartleggingsplan[[#This Row],[Prosjekt-type]]) * (Prosjekttyper_Kostnadsfordeling[Fylke]=Kartleggingsplan[[#This Row],[Fylke]]),0)),"Ikke funnet") / 100</f>
        <v>0</v>
      </c>
      <c r="AD41" s="35" cm="1">
        <f t="array" ref="AD41">Kartleggingsplan[[#This Row],[Totalkostnad]] * IFERROR(INDEX(Prosjekttyper_Kostnadsfordeling[20],MATCH(1,(Prosjekttyper_Kostnadsfordeling[Prosjekttype]=Kartleggingsplan[[#This Row],[Prosjekt-type]]) * (Prosjekttyper_Kostnadsfordeling[Fylke]=Kartleggingsplan[[#This Row],[Fylke]]),0)),"Ikke funnet") / 100</f>
        <v>0</v>
      </c>
      <c r="AE41" s="60" cm="1">
        <f t="array" ref="AE41">Kartleggingsplan[[#This Row],[Totalkostnad]] * IFERROR(INDEX(Prosjekttyper_Kostnadsfordeling[21],MATCH(1,(Prosjekttyper_Kostnadsfordeling[Prosjekttype]=Kartleggingsplan[[#This Row],[Prosjekt-type]]) * (Prosjekttyper_Kostnadsfordeling[Fylke]=Kartleggingsplan[[#This Row],[Fylke]]),0)),"Ikke funnet") / 100</f>
        <v>0</v>
      </c>
      <c r="AF41" s="60" cm="1">
        <f t="array" ref="AF41">Kartleggingsplan[[#This Row],[Totalkostnad]] * IFERROR(INDEX(Prosjekttyper_Kostnadsfordeling[22],MATCH(1,(Prosjekttyper_Kostnadsfordeling[Prosjekttype]=Kartleggingsplan[[#This Row],[Prosjekt-type]]) * (Prosjekttyper_Kostnadsfordeling[Fylke]=Kartleggingsplan[[#This Row],[Fylke]]),0)),"Ikke funnet") / 100</f>
        <v>0</v>
      </c>
      <c r="AG41" s="60" cm="1">
        <f t="array" ref="AG41">Kartleggingsplan[[#This Row],[Totalkostnad]] * IFERROR(INDEX(Prosjekttyper_Kostnadsfordeling[23],MATCH(1,(Prosjekttyper_Kostnadsfordeling[Prosjekttype]=Kartleggingsplan[[#This Row],[Prosjekt-type]]) * (Prosjekttyper_Kostnadsfordeling[Fylke]=Kartleggingsplan[[#This Row],[Fylke]]),0)),"Ikke funnet") / 100</f>
        <v>0</v>
      </c>
      <c r="AH41" s="60" cm="1">
        <f t="array" ref="AH41">Kartleggingsplan[[#This Row],[Totalkostnad]] * IFERROR(INDEX(Prosjekttyper_Kostnadsfordeling[24],MATCH(1,(Prosjekttyper_Kostnadsfordeling[Prosjekttype]=Kartleggingsplan[[#This Row],[Prosjekt-type]]) * (Prosjekttyper_Kostnadsfordeling[Fylke]=Kartleggingsplan[[#This Row],[Fylke]]),0)),"Ikke funnet") / 100</f>
        <v>0</v>
      </c>
      <c r="AI41" s="60" cm="1">
        <f t="array" ref="AI41">Kartleggingsplan[[#This Row],[Totalkostnad]] * IFERROR(INDEX(Prosjekttyper_Kostnadsfordeling[25],MATCH(1,(Prosjekttyper_Kostnadsfordeling[Prosjekttype]=Kartleggingsplan[[#This Row],[Prosjekt-type]]) * (Prosjekttyper_Kostnadsfordeling[Fylke]=Kartleggingsplan[[#This Row],[Fylke]]),0)),"Ikke funnet") / 100</f>
        <v>0</v>
      </c>
      <c r="AJ41" s="60" cm="1">
        <f t="array" ref="AJ41">Kartleggingsplan[[#This Row],[Totalkostnad]] * IFERROR(INDEX(Prosjekttyper_Kostnadsfordeling[26],MATCH(1,(Prosjekttyper_Kostnadsfordeling[Prosjekttype]=Kartleggingsplan[[#This Row],[Prosjekt-type]]) * (Prosjekttyper_Kostnadsfordeling[Fylke]=Kartleggingsplan[[#This Row],[Fylke]]),0)),"Ikke funnet") / 100</f>
        <v>0</v>
      </c>
      <c r="AK41" s="60" cm="1">
        <f t="array" ref="AK41">Kartleggingsplan[[#This Row],[Totalkostnad]] * IFERROR(INDEX(Prosjekttyper_Kostnadsfordeling[27],MATCH(1,(Prosjekttyper_Kostnadsfordeling[Prosjekttype]=Kartleggingsplan[[#This Row],[Prosjekt-type]]) * (Prosjekttyper_Kostnadsfordeling[Fylke]=Kartleggingsplan[[#This Row],[Fylke]]),0)),"Ikke funnet") / 100</f>
        <v>0</v>
      </c>
      <c r="AL41" s="60" cm="1">
        <f t="array" ref="AL41">Kartleggingsplan[[#This Row],[Totalkostnad]] * IFERROR(INDEX(Prosjekttyper_Kostnadsfordeling[28],MATCH(1,(Prosjekttyper_Kostnadsfordeling[Prosjekttype]=Kartleggingsplan[[#This Row],[Prosjekt-type]]) * (Prosjekttyper_Kostnadsfordeling[Fylke]=Kartleggingsplan[[#This Row],[Fylke]]),0)),"Ikke funnet") / 100</f>
        <v>0</v>
      </c>
      <c r="AM41" s="60" cm="1">
        <f t="array" ref="AM41">Kartleggingsplan[[#This Row],[Totalkostnad]] * IFERROR(INDEX(Prosjekttyper_Kostnadsfordeling[29],MATCH(1,(Prosjekttyper_Kostnadsfordeling[Prosjekttype]=Kartleggingsplan[[#This Row],[Prosjekt-type]]) * (Prosjekttyper_Kostnadsfordeling[Fylke]=Kartleggingsplan[[#This Row],[Fylke]]),0)),"Ikke funnet") / 100</f>
        <v>0</v>
      </c>
      <c r="AN41" s="60" cm="1">
        <f t="array" ref="AN41">Kartleggingsplan[[#This Row],[Totalkostnad]] * IFERROR(INDEX(Prosjekttyper_Kostnadsfordeling[30],MATCH(1,(Prosjekttyper_Kostnadsfordeling[Prosjekttype]=Kartleggingsplan[[#This Row],[Prosjekt-type]]) * (Prosjekttyper_Kostnadsfordeling[Fylke]=Kartleggingsplan[[#This Row],[Fylke]]),0)),"Ikke funnet") / 100</f>
        <v>0</v>
      </c>
    </row>
    <row r="42" spans="2:40" x14ac:dyDescent="0.25">
      <c r="B42" t="s">
        <v>55</v>
      </c>
      <c r="C42" s="78" cm="1">
        <f t="array" ref="C42">_xlfn.XLOOKUP(1, (Kommuner[Fylke] = Valgt_Fylke) * (Kommuner[Kommune] = Kartleggingsplan[[#This Row],[Kommune]]), Kommuner[Regionnr], "")</f>
        <v>1</v>
      </c>
      <c r="D42" s="39" t="s">
        <v>551</v>
      </c>
      <c r="E42" s="39" t="s">
        <v>279</v>
      </c>
      <c r="F42" s="34" t="str">
        <f>IFERROR(INDEX(Prosjektkalkyle[Prosjekttype], MATCH(Kartleggingsplan[[#This Row],[Prosjektnavn]], Prosjektkalkyle[Prosjektnavn], 0)), "Ikke funnet")</f>
        <v>Skråfoto - Vestfold</v>
      </c>
      <c r="G42">
        <f>IFERROR(INDEX(Prosjektkalkyle[Oppstart år], MATCH(Kartleggingsplan[[#This Row],[Prosjektnavn]], Prosjektkalkyle[Prosjektnavn], 0)), "Ikke funnet")</f>
        <v>2026</v>
      </c>
      <c r="H42" s="56">
        <f>2194.4*0.196</f>
        <v>430.10240000000005</v>
      </c>
      <c r="I42" s="79" t="str">
        <f>IFERROR(INDEX(Prosjektkalkyle[Enhet], MATCH(Kartleggingsplan[[#This Row],[Prosjektnavn]], Prosjektkalkyle[Prosjektnavn], 0)), "Ikke funnet")</f>
        <v>km2</v>
      </c>
      <c r="J42" s="85">
        <f>IFERROR(INDEX(Prosjektkalkyle[ Kalkyle enhetskostnad inkl. mva], MATCH(Kartleggingsplan[[#This Row],[Prosjektnavn]], Prosjektkalkyle[Prosjektnavn], 0)), "Ikke funnet")*Kartleggingsplan[[#This Row],[Antall]]</f>
        <v>737023.47264000005</v>
      </c>
      <c r="K42" s="35" cm="1">
        <f t="array" ref="K42">Kartleggingsplan[[#This Row],[Totalkostnad]] * IFERROR(INDEX(Prosjekttyper_Kostnadsfordeling[1],MATCH(1,(Prosjekttyper_Kostnadsfordeling[Prosjekttype]=Kartleggingsplan[[#This Row],[Prosjekt-type]]) * (Prosjekttyper_Kostnadsfordeling[Fylke]=Kartleggingsplan[[#This Row],[Fylke]]),0)),"Ikke funnet") / 100</f>
        <v>22110.704179199998</v>
      </c>
      <c r="L42" s="35" cm="1">
        <f t="array" ref="L42">Kartleggingsplan[[#This Row],[Totalkostnad]] * IFERROR(INDEX(Prosjekttyper_Kostnadsfordeling[2],MATCH(1,(Prosjekttyper_Kostnadsfordeling[Prosjekttype]=Kartleggingsplan[[#This Row],[Prosjekt-type]]) * (Prosjekttyper_Kostnadsfordeling[Fylke]=Kartleggingsplan[[#This Row],[Fylke]]),0)),"Ikke funnet") / 100</f>
        <v>14740.469452800002</v>
      </c>
      <c r="M42" s="35" cm="1">
        <f t="array" ref="M42">Kartleggingsplan[[#This Row],[Totalkostnad]] * IFERROR(INDEX(Prosjekttyper_Kostnadsfordeling[3],MATCH(1,(Prosjekttyper_Kostnadsfordeling[Prosjekttype]=Kartleggingsplan[[#This Row],[Prosjekt-type]]) * (Prosjekttyper_Kostnadsfordeling[Fylke]=Kartleggingsplan[[#This Row],[Fylke]]),0)),"Ikke funnet") / 100</f>
        <v>611729.48229119997</v>
      </c>
      <c r="N42" s="35" cm="1">
        <f t="array" ref="N42">Kartleggingsplan[[#This Row],[Totalkostnad]] * IFERROR(INDEX(Prosjekttyper_Kostnadsfordeling[4],MATCH(1,(Prosjekttyper_Kostnadsfordeling[Prosjekttype]=Kartleggingsplan[[#This Row],[Prosjekt-type]]) * (Prosjekttyper_Kostnadsfordeling[Fylke]=Kartleggingsplan[[#This Row],[Fylke]]),0)),"Ikke funnet") / 100</f>
        <v>14740.469452800002</v>
      </c>
      <c r="O42" s="35" cm="1">
        <f t="array" ref="O42">Kartleggingsplan[[#This Row],[Totalkostnad]] * IFERROR(INDEX(Prosjekttyper_Kostnadsfordeling[5],MATCH(1,(Prosjekttyper_Kostnadsfordeling[Prosjekttype]=Kartleggingsplan[[#This Row],[Prosjekt-type]]) * (Prosjekttyper_Kostnadsfordeling[Fylke]=Kartleggingsplan[[#This Row],[Fylke]]),0)),"Ikke funnet") / 100</f>
        <v>0</v>
      </c>
      <c r="P42" s="35" cm="1">
        <f t="array" ref="P42">Kartleggingsplan[[#This Row],[Totalkostnad]] * IFERROR(INDEX(Prosjekttyper_Kostnadsfordeling[6],MATCH(1,(Prosjekttyper_Kostnadsfordeling[Prosjekttype]=Kartleggingsplan[[#This Row],[Prosjekt-type]]) * (Prosjekttyper_Kostnadsfordeling[Fylke]=Kartleggingsplan[[#This Row],[Fylke]]),0)),"Ikke funnet") / 100</f>
        <v>0</v>
      </c>
      <c r="Q42" s="35" cm="1">
        <f t="array" ref="Q42">Kartleggingsplan[[#This Row],[Totalkostnad]] * IFERROR(INDEX(Prosjekttyper_Kostnadsfordeling[7],MATCH(1,(Prosjekttyper_Kostnadsfordeling[Prosjekttype]=Kartleggingsplan[[#This Row],[Prosjekt-type]]) * (Prosjekttyper_Kostnadsfordeling[Fylke]=Kartleggingsplan[[#This Row],[Fylke]]),0)),"Ikke funnet") / 100</f>
        <v>14740.469452800002</v>
      </c>
      <c r="R42" s="35" cm="1">
        <f t="array" ref="R42">Kartleggingsplan[[#This Row],[Totalkostnad]] * IFERROR(INDEX(Prosjekttyper_Kostnadsfordeling[8],MATCH(1,(Prosjekttyper_Kostnadsfordeling[Prosjekttype]=Kartleggingsplan[[#This Row],[Prosjekt-type]]) * (Prosjekttyper_Kostnadsfordeling[Fylke]=Kartleggingsplan[[#This Row],[Fylke]]),0)),"Ikke funnet") / 100</f>
        <v>29480.938905600004</v>
      </c>
      <c r="S42" s="35" cm="1">
        <f t="array" ref="S42">Kartleggingsplan[[#This Row],[Totalkostnad]] * IFERROR(INDEX(Prosjekttyper_Kostnadsfordeling[9],MATCH(1,(Prosjekttyper_Kostnadsfordeling[Prosjekttype]=Kartleggingsplan[[#This Row],[Prosjekt-type]]) * (Prosjekttyper_Kostnadsfordeling[Fylke]=Kartleggingsplan[[#This Row],[Fylke]]),0)),"Ikke funnet") / 100</f>
        <v>0</v>
      </c>
      <c r="T42" s="35" cm="1">
        <f t="array" ref="T42">Kartleggingsplan[[#This Row],[Totalkostnad]] * IFERROR(INDEX(Prosjekttyper_Kostnadsfordeling[10],MATCH(1,(Prosjekttyper_Kostnadsfordeling[Prosjekttype]=Kartleggingsplan[[#This Row],[Prosjekt-type]]) * (Prosjekttyper_Kostnadsfordeling[Fylke]=Kartleggingsplan[[#This Row],[Fylke]]),0)),"Ikke funnet") / 100</f>
        <v>0</v>
      </c>
      <c r="U42" s="35" cm="1">
        <f t="array" ref="U42">Kartleggingsplan[[#This Row],[Totalkostnad]] * IFERROR(INDEX(Prosjekttyper_Kostnadsfordeling[11],MATCH(1,(Prosjekttyper_Kostnadsfordeling[Prosjekttype]=Kartleggingsplan[[#This Row],[Prosjekt-type]]) * (Prosjekttyper_Kostnadsfordeling[Fylke]=Kartleggingsplan[[#This Row],[Fylke]]),0)),"Ikke funnet") / 100</f>
        <v>29480.938905600004</v>
      </c>
      <c r="V42" s="35" cm="1">
        <f t="array" ref="V42">Kartleggingsplan[[#This Row],[Totalkostnad]] * IFERROR(INDEX(Prosjekttyper_Kostnadsfordeling[12],MATCH(1,(Prosjekttyper_Kostnadsfordeling[Prosjekttype]=Kartleggingsplan[[#This Row],[Prosjekt-type]]) * (Prosjekttyper_Kostnadsfordeling[Fylke]=Kartleggingsplan[[#This Row],[Fylke]]),0)),"Ikke funnet") / 100</f>
        <v>0</v>
      </c>
      <c r="W42" s="35" cm="1">
        <f t="array" ref="W42">Kartleggingsplan[[#This Row],[Totalkostnad]] * IFERROR(INDEX(Prosjekttyper_Kostnadsfordeling[13],MATCH(1,(Prosjekttyper_Kostnadsfordeling[Prosjekttype]=Kartleggingsplan[[#This Row],[Prosjekt-type]]) * (Prosjekttyper_Kostnadsfordeling[Fylke]=Kartleggingsplan[[#This Row],[Fylke]]),0)),"Ikke funnet") / 100</f>
        <v>0</v>
      </c>
      <c r="X42" s="35" cm="1">
        <f t="array" ref="X42">Kartleggingsplan[[#This Row],[Totalkostnad]] * IFERROR(INDEX(Prosjekttyper_Kostnadsfordeling[14],MATCH(1,(Prosjekttyper_Kostnadsfordeling[Prosjekttype]=Kartleggingsplan[[#This Row],[Prosjekt-type]]) * (Prosjekttyper_Kostnadsfordeling[Fylke]=Kartleggingsplan[[#This Row],[Fylke]]),0)),"Ikke funnet") / 100</f>
        <v>0</v>
      </c>
      <c r="Y42" s="35" cm="1">
        <f t="array" ref="Y42">Kartleggingsplan[[#This Row],[Totalkostnad]] * IFERROR(INDEX(Prosjekttyper_Kostnadsfordeling[15],MATCH(1,(Prosjekttyper_Kostnadsfordeling[Prosjekttype]=Kartleggingsplan[[#This Row],[Prosjekt-type]]) * (Prosjekttyper_Kostnadsfordeling[Fylke]=Kartleggingsplan[[#This Row],[Fylke]]),0)),"Ikke funnet") / 100</f>
        <v>0</v>
      </c>
      <c r="Z42" s="35" cm="1">
        <f t="array" ref="Z42">Kartleggingsplan[[#This Row],[Totalkostnad]] * IFERROR(INDEX(Prosjekttyper_Kostnadsfordeling[16],MATCH(1,(Prosjekttyper_Kostnadsfordeling[Prosjekttype]=Kartleggingsplan[[#This Row],[Prosjekt-type]]) * (Prosjekttyper_Kostnadsfordeling[Fylke]=Kartleggingsplan[[#This Row],[Fylke]]),0)),"Ikke funnet") / 100</f>
        <v>0</v>
      </c>
      <c r="AA42" s="35" cm="1">
        <f t="array" ref="AA42">Kartleggingsplan[[#This Row],[Totalkostnad]] * IFERROR(INDEX(Prosjekttyper_Kostnadsfordeling[17],MATCH(1,(Prosjekttyper_Kostnadsfordeling[Prosjekttype]=Kartleggingsplan[[#This Row],[Prosjekt-type]]) * (Prosjekttyper_Kostnadsfordeling[Fylke]=Kartleggingsplan[[#This Row],[Fylke]]),0)),"Ikke funnet") / 100</f>
        <v>0</v>
      </c>
      <c r="AB42" s="35" cm="1">
        <f t="array" ref="AB42">Kartleggingsplan[[#This Row],[Totalkostnad]] * IFERROR(INDEX(Prosjekttyper_Kostnadsfordeling[18],MATCH(1,(Prosjekttyper_Kostnadsfordeling[Prosjekttype]=Kartleggingsplan[[#This Row],[Prosjekt-type]]) * (Prosjekttyper_Kostnadsfordeling[Fylke]=Kartleggingsplan[[#This Row],[Fylke]]),0)),"Ikke funnet") / 100</f>
        <v>0</v>
      </c>
      <c r="AC42" s="35" cm="1">
        <f t="array" ref="AC42">Kartleggingsplan[[#This Row],[Totalkostnad]] * IFERROR(INDEX(Prosjekttyper_Kostnadsfordeling[19],MATCH(1,(Prosjekttyper_Kostnadsfordeling[Prosjekttype]=Kartleggingsplan[[#This Row],[Prosjekt-type]]) * (Prosjekttyper_Kostnadsfordeling[Fylke]=Kartleggingsplan[[#This Row],[Fylke]]),0)),"Ikke funnet") / 100</f>
        <v>0</v>
      </c>
      <c r="AD42" s="35" cm="1">
        <f t="array" ref="AD42">Kartleggingsplan[[#This Row],[Totalkostnad]] * IFERROR(INDEX(Prosjekttyper_Kostnadsfordeling[20],MATCH(1,(Prosjekttyper_Kostnadsfordeling[Prosjekttype]=Kartleggingsplan[[#This Row],[Prosjekt-type]]) * (Prosjekttyper_Kostnadsfordeling[Fylke]=Kartleggingsplan[[#This Row],[Fylke]]),0)),"Ikke funnet") / 100</f>
        <v>0</v>
      </c>
      <c r="AE42" s="60" cm="1">
        <f t="array" ref="AE42">Kartleggingsplan[[#This Row],[Totalkostnad]] * IFERROR(INDEX(Prosjekttyper_Kostnadsfordeling[21],MATCH(1,(Prosjekttyper_Kostnadsfordeling[Prosjekttype]=Kartleggingsplan[[#This Row],[Prosjekt-type]]) * (Prosjekttyper_Kostnadsfordeling[Fylke]=Kartleggingsplan[[#This Row],[Fylke]]),0)),"Ikke funnet") / 100</f>
        <v>0</v>
      </c>
      <c r="AF42" s="60" cm="1">
        <f t="array" ref="AF42">Kartleggingsplan[[#This Row],[Totalkostnad]] * IFERROR(INDEX(Prosjekttyper_Kostnadsfordeling[22],MATCH(1,(Prosjekttyper_Kostnadsfordeling[Prosjekttype]=Kartleggingsplan[[#This Row],[Prosjekt-type]]) * (Prosjekttyper_Kostnadsfordeling[Fylke]=Kartleggingsplan[[#This Row],[Fylke]]),0)),"Ikke funnet") / 100</f>
        <v>0</v>
      </c>
      <c r="AG42" s="60" cm="1">
        <f t="array" ref="AG42">Kartleggingsplan[[#This Row],[Totalkostnad]] * IFERROR(INDEX(Prosjekttyper_Kostnadsfordeling[23],MATCH(1,(Prosjekttyper_Kostnadsfordeling[Prosjekttype]=Kartleggingsplan[[#This Row],[Prosjekt-type]]) * (Prosjekttyper_Kostnadsfordeling[Fylke]=Kartleggingsplan[[#This Row],[Fylke]]),0)),"Ikke funnet") / 100</f>
        <v>0</v>
      </c>
      <c r="AH42" s="60" cm="1">
        <f t="array" ref="AH42">Kartleggingsplan[[#This Row],[Totalkostnad]] * IFERROR(INDEX(Prosjekttyper_Kostnadsfordeling[24],MATCH(1,(Prosjekttyper_Kostnadsfordeling[Prosjekttype]=Kartleggingsplan[[#This Row],[Prosjekt-type]]) * (Prosjekttyper_Kostnadsfordeling[Fylke]=Kartleggingsplan[[#This Row],[Fylke]]),0)),"Ikke funnet") / 100</f>
        <v>0</v>
      </c>
      <c r="AI42" s="60" cm="1">
        <f t="array" ref="AI42">Kartleggingsplan[[#This Row],[Totalkostnad]] * IFERROR(INDEX(Prosjekttyper_Kostnadsfordeling[25],MATCH(1,(Prosjekttyper_Kostnadsfordeling[Prosjekttype]=Kartleggingsplan[[#This Row],[Prosjekt-type]]) * (Prosjekttyper_Kostnadsfordeling[Fylke]=Kartleggingsplan[[#This Row],[Fylke]]),0)),"Ikke funnet") / 100</f>
        <v>0</v>
      </c>
      <c r="AJ42" s="60" cm="1">
        <f t="array" ref="AJ42">Kartleggingsplan[[#This Row],[Totalkostnad]] * IFERROR(INDEX(Prosjekttyper_Kostnadsfordeling[26],MATCH(1,(Prosjekttyper_Kostnadsfordeling[Prosjekttype]=Kartleggingsplan[[#This Row],[Prosjekt-type]]) * (Prosjekttyper_Kostnadsfordeling[Fylke]=Kartleggingsplan[[#This Row],[Fylke]]),0)),"Ikke funnet") / 100</f>
        <v>0</v>
      </c>
      <c r="AK42" s="60" cm="1">
        <f t="array" ref="AK42">Kartleggingsplan[[#This Row],[Totalkostnad]] * IFERROR(INDEX(Prosjekttyper_Kostnadsfordeling[27],MATCH(1,(Prosjekttyper_Kostnadsfordeling[Prosjekttype]=Kartleggingsplan[[#This Row],[Prosjekt-type]]) * (Prosjekttyper_Kostnadsfordeling[Fylke]=Kartleggingsplan[[#This Row],[Fylke]]),0)),"Ikke funnet") / 100</f>
        <v>0</v>
      </c>
      <c r="AL42" s="60" cm="1">
        <f t="array" ref="AL42">Kartleggingsplan[[#This Row],[Totalkostnad]] * IFERROR(INDEX(Prosjekttyper_Kostnadsfordeling[28],MATCH(1,(Prosjekttyper_Kostnadsfordeling[Prosjekttype]=Kartleggingsplan[[#This Row],[Prosjekt-type]]) * (Prosjekttyper_Kostnadsfordeling[Fylke]=Kartleggingsplan[[#This Row],[Fylke]]),0)),"Ikke funnet") / 100</f>
        <v>0</v>
      </c>
      <c r="AM42" s="60" cm="1">
        <f t="array" ref="AM42">Kartleggingsplan[[#This Row],[Totalkostnad]] * IFERROR(INDEX(Prosjekttyper_Kostnadsfordeling[29],MATCH(1,(Prosjekttyper_Kostnadsfordeling[Prosjekttype]=Kartleggingsplan[[#This Row],[Prosjekt-type]]) * (Prosjekttyper_Kostnadsfordeling[Fylke]=Kartleggingsplan[[#This Row],[Fylke]]),0)),"Ikke funnet") / 100</f>
        <v>0</v>
      </c>
      <c r="AN42" s="60" cm="1">
        <f t="array" ref="AN42">Kartleggingsplan[[#This Row],[Totalkostnad]] * IFERROR(INDEX(Prosjekttyper_Kostnadsfordeling[30],MATCH(1,(Prosjekttyper_Kostnadsfordeling[Prosjekttype]=Kartleggingsplan[[#This Row],[Prosjekt-type]]) * (Prosjekttyper_Kostnadsfordeling[Fylke]=Kartleggingsplan[[#This Row],[Fylke]]),0)),"Ikke funnet") / 100</f>
        <v>0</v>
      </c>
    </row>
    <row r="43" spans="2:40" x14ac:dyDescent="0.25">
      <c r="B43" t="s">
        <v>55</v>
      </c>
      <c r="C43" s="78" cm="1">
        <f t="array" ref="C43">_xlfn.XLOOKUP(1, (Kommuner[Fylke] = Valgt_Fylke) * (Kommuner[Kommune] = Kartleggingsplan[[#This Row],[Kommune]]), Kommuner[Regionnr], "")</f>
        <v>1</v>
      </c>
      <c r="D43" s="39" t="s">
        <v>551</v>
      </c>
      <c r="E43" s="39" t="s">
        <v>280</v>
      </c>
      <c r="F43" s="34" t="str">
        <f>IFERROR(INDEX(Prosjektkalkyle[Prosjekttype], MATCH(Kartleggingsplan[[#This Row],[Prosjektnavn]], Prosjektkalkyle[Prosjektnavn], 0)), "Ikke funnet")</f>
        <v>Skråfoto - Vestfold</v>
      </c>
      <c r="G43">
        <f>IFERROR(INDEX(Prosjektkalkyle[Oppstart år], MATCH(Kartleggingsplan[[#This Row],[Prosjektnavn]], Prosjektkalkyle[Prosjektnavn], 0)), "Ikke funnet")</f>
        <v>2026</v>
      </c>
      <c r="H43" s="56">
        <f>2194.4*0.237</f>
        <v>520.07280000000003</v>
      </c>
      <c r="I43" s="79" t="str">
        <f>IFERROR(INDEX(Prosjektkalkyle[Enhet], MATCH(Kartleggingsplan[[#This Row],[Prosjektnavn]], Prosjektkalkyle[Prosjektnavn], 0)), "Ikke funnet")</f>
        <v>km2</v>
      </c>
      <c r="J43" s="85">
        <f>IFERROR(INDEX(Prosjektkalkyle[ Kalkyle enhetskostnad inkl. mva], MATCH(Kartleggingsplan[[#This Row],[Prosjektnavn]], Prosjektkalkyle[Prosjektnavn], 0)), "Ikke funnet")*Kartleggingsplan[[#This Row],[Antall]]</f>
        <v>891196.75008000003</v>
      </c>
      <c r="K43" s="35" cm="1">
        <f t="array" ref="K43">Kartleggingsplan[[#This Row],[Totalkostnad]] * IFERROR(INDEX(Prosjekttyper_Kostnadsfordeling[1],MATCH(1,(Prosjekttyper_Kostnadsfordeling[Prosjekttype]=Kartleggingsplan[[#This Row],[Prosjekt-type]]) * (Prosjekttyper_Kostnadsfordeling[Fylke]=Kartleggingsplan[[#This Row],[Fylke]]),0)),"Ikke funnet") / 100</f>
        <v>26735.9025024</v>
      </c>
      <c r="L43" s="35" cm="1">
        <f t="array" ref="L43">Kartleggingsplan[[#This Row],[Totalkostnad]] * IFERROR(INDEX(Prosjekttyper_Kostnadsfordeling[2],MATCH(1,(Prosjekttyper_Kostnadsfordeling[Prosjekttype]=Kartleggingsplan[[#This Row],[Prosjekt-type]]) * (Prosjekttyper_Kostnadsfordeling[Fylke]=Kartleggingsplan[[#This Row],[Fylke]]),0)),"Ikke funnet") / 100</f>
        <v>17823.935001599999</v>
      </c>
      <c r="M43" s="35" cm="1">
        <f t="array" ref="M43">Kartleggingsplan[[#This Row],[Totalkostnad]] * IFERROR(INDEX(Prosjekttyper_Kostnadsfordeling[3],MATCH(1,(Prosjekttyper_Kostnadsfordeling[Prosjekttype]=Kartleggingsplan[[#This Row],[Prosjekt-type]]) * (Prosjekttyper_Kostnadsfordeling[Fylke]=Kartleggingsplan[[#This Row],[Fylke]]),0)),"Ikke funnet") / 100</f>
        <v>739693.30256640003</v>
      </c>
      <c r="N43" s="35" cm="1">
        <f t="array" ref="N43">Kartleggingsplan[[#This Row],[Totalkostnad]] * IFERROR(INDEX(Prosjekttyper_Kostnadsfordeling[4],MATCH(1,(Prosjekttyper_Kostnadsfordeling[Prosjekttype]=Kartleggingsplan[[#This Row],[Prosjekt-type]]) * (Prosjekttyper_Kostnadsfordeling[Fylke]=Kartleggingsplan[[#This Row],[Fylke]]),0)),"Ikke funnet") / 100</f>
        <v>17823.935001599999</v>
      </c>
      <c r="O43" s="35" cm="1">
        <f t="array" ref="O43">Kartleggingsplan[[#This Row],[Totalkostnad]] * IFERROR(INDEX(Prosjekttyper_Kostnadsfordeling[5],MATCH(1,(Prosjekttyper_Kostnadsfordeling[Prosjekttype]=Kartleggingsplan[[#This Row],[Prosjekt-type]]) * (Prosjekttyper_Kostnadsfordeling[Fylke]=Kartleggingsplan[[#This Row],[Fylke]]),0)),"Ikke funnet") / 100</f>
        <v>0</v>
      </c>
      <c r="P43" s="35" cm="1">
        <f t="array" ref="P43">Kartleggingsplan[[#This Row],[Totalkostnad]] * IFERROR(INDEX(Prosjekttyper_Kostnadsfordeling[6],MATCH(1,(Prosjekttyper_Kostnadsfordeling[Prosjekttype]=Kartleggingsplan[[#This Row],[Prosjekt-type]]) * (Prosjekttyper_Kostnadsfordeling[Fylke]=Kartleggingsplan[[#This Row],[Fylke]]),0)),"Ikke funnet") / 100</f>
        <v>0</v>
      </c>
      <c r="Q43" s="35" cm="1">
        <f t="array" ref="Q43">Kartleggingsplan[[#This Row],[Totalkostnad]] * IFERROR(INDEX(Prosjekttyper_Kostnadsfordeling[7],MATCH(1,(Prosjekttyper_Kostnadsfordeling[Prosjekttype]=Kartleggingsplan[[#This Row],[Prosjekt-type]]) * (Prosjekttyper_Kostnadsfordeling[Fylke]=Kartleggingsplan[[#This Row],[Fylke]]),0)),"Ikke funnet") / 100</f>
        <v>17823.935001599999</v>
      </c>
      <c r="R43" s="35" cm="1">
        <f t="array" ref="R43">Kartleggingsplan[[#This Row],[Totalkostnad]] * IFERROR(INDEX(Prosjekttyper_Kostnadsfordeling[8],MATCH(1,(Prosjekttyper_Kostnadsfordeling[Prosjekttype]=Kartleggingsplan[[#This Row],[Prosjekt-type]]) * (Prosjekttyper_Kostnadsfordeling[Fylke]=Kartleggingsplan[[#This Row],[Fylke]]),0)),"Ikke funnet") / 100</f>
        <v>35647.870003199998</v>
      </c>
      <c r="S43" s="35" cm="1">
        <f t="array" ref="S43">Kartleggingsplan[[#This Row],[Totalkostnad]] * IFERROR(INDEX(Prosjekttyper_Kostnadsfordeling[9],MATCH(1,(Prosjekttyper_Kostnadsfordeling[Prosjekttype]=Kartleggingsplan[[#This Row],[Prosjekt-type]]) * (Prosjekttyper_Kostnadsfordeling[Fylke]=Kartleggingsplan[[#This Row],[Fylke]]),0)),"Ikke funnet") / 100</f>
        <v>0</v>
      </c>
      <c r="T43" s="35" cm="1">
        <f t="array" ref="T43">Kartleggingsplan[[#This Row],[Totalkostnad]] * IFERROR(INDEX(Prosjekttyper_Kostnadsfordeling[10],MATCH(1,(Prosjekttyper_Kostnadsfordeling[Prosjekttype]=Kartleggingsplan[[#This Row],[Prosjekt-type]]) * (Prosjekttyper_Kostnadsfordeling[Fylke]=Kartleggingsplan[[#This Row],[Fylke]]),0)),"Ikke funnet") / 100</f>
        <v>0</v>
      </c>
      <c r="U43" s="35" cm="1">
        <f t="array" ref="U43">Kartleggingsplan[[#This Row],[Totalkostnad]] * IFERROR(INDEX(Prosjekttyper_Kostnadsfordeling[11],MATCH(1,(Prosjekttyper_Kostnadsfordeling[Prosjekttype]=Kartleggingsplan[[#This Row],[Prosjekt-type]]) * (Prosjekttyper_Kostnadsfordeling[Fylke]=Kartleggingsplan[[#This Row],[Fylke]]),0)),"Ikke funnet") / 100</f>
        <v>35647.870003199998</v>
      </c>
      <c r="V43" s="35" cm="1">
        <f t="array" ref="V43">Kartleggingsplan[[#This Row],[Totalkostnad]] * IFERROR(INDEX(Prosjekttyper_Kostnadsfordeling[12],MATCH(1,(Prosjekttyper_Kostnadsfordeling[Prosjekttype]=Kartleggingsplan[[#This Row],[Prosjekt-type]]) * (Prosjekttyper_Kostnadsfordeling[Fylke]=Kartleggingsplan[[#This Row],[Fylke]]),0)),"Ikke funnet") / 100</f>
        <v>0</v>
      </c>
      <c r="W43" s="35" cm="1">
        <f t="array" ref="W43">Kartleggingsplan[[#This Row],[Totalkostnad]] * IFERROR(INDEX(Prosjekttyper_Kostnadsfordeling[13],MATCH(1,(Prosjekttyper_Kostnadsfordeling[Prosjekttype]=Kartleggingsplan[[#This Row],[Prosjekt-type]]) * (Prosjekttyper_Kostnadsfordeling[Fylke]=Kartleggingsplan[[#This Row],[Fylke]]),0)),"Ikke funnet") / 100</f>
        <v>0</v>
      </c>
      <c r="X43" s="35" cm="1">
        <f t="array" ref="X43">Kartleggingsplan[[#This Row],[Totalkostnad]] * IFERROR(INDEX(Prosjekttyper_Kostnadsfordeling[14],MATCH(1,(Prosjekttyper_Kostnadsfordeling[Prosjekttype]=Kartleggingsplan[[#This Row],[Prosjekt-type]]) * (Prosjekttyper_Kostnadsfordeling[Fylke]=Kartleggingsplan[[#This Row],[Fylke]]),0)),"Ikke funnet") / 100</f>
        <v>0</v>
      </c>
      <c r="Y43" s="35" cm="1">
        <f t="array" ref="Y43">Kartleggingsplan[[#This Row],[Totalkostnad]] * IFERROR(INDEX(Prosjekttyper_Kostnadsfordeling[15],MATCH(1,(Prosjekttyper_Kostnadsfordeling[Prosjekttype]=Kartleggingsplan[[#This Row],[Prosjekt-type]]) * (Prosjekttyper_Kostnadsfordeling[Fylke]=Kartleggingsplan[[#This Row],[Fylke]]),0)),"Ikke funnet") / 100</f>
        <v>0</v>
      </c>
      <c r="Z43" s="35" cm="1">
        <f t="array" ref="Z43">Kartleggingsplan[[#This Row],[Totalkostnad]] * IFERROR(INDEX(Prosjekttyper_Kostnadsfordeling[16],MATCH(1,(Prosjekttyper_Kostnadsfordeling[Prosjekttype]=Kartleggingsplan[[#This Row],[Prosjekt-type]]) * (Prosjekttyper_Kostnadsfordeling[Fylke]=Kartleggingsplan[[#This Row],[Fylke]]),0)),"Ikke funnet") / 100</f>
        <v>0</v>
      </c>
      <c r="AA43" s="35" cm="1">
        <f t="array" ref="AA43">Kartleggingsplan[[#This Row],[Totalkostnad]] * IFERROR(INDEX(Prosjekttyper_Kostnadsfordeling[17],MATCH(1,(Prosjekttyper_Kostnadsfordeling[Prosjekttype]=Kartleggingsplan[[#This Row],[Prosjekt-type]]) * (Prosjekttyper_Kostnadsfordeling[Fylke]=Kartleggingsplan[[#This Row],[Fylke]]),0)),"Ikke funnet") / 100</f>
        <v>0</v>
      </c>
      <c r="AB43" s="35" cm="1">
        <f t="array" ref="AB43">Kartleggingsplan[[#This Row],[Totalkostnad]] * IFERROR(INDEX(Prosjekttyper_Kostnadsfordeling[18],MATCH(1,(Prosjekttyper_Kostnadsfordeling[Prosjekttype]=Kartleggingsplan[[#This Row],[Prosjekt-type]]) * (Prosjekttyper_Kostnadsfordeling[Fylke]=Kartleggingsplan[[#This Row],[Fylke]]),0)),"Ikke funnet") / 100</f>
        <v>0</v>
      </c>
      <c r="AC43" s="35" cm="1">
        <f t="array" ref="AC43">Kartleggingsplan[[#This Row],[Totalkostnad]] * IFERROR(INDEX(Prosjekttyper_Kostnadsfordeling[19],MATCH(1,(Prosjekttyper_Kostnadsfordeling[Prosjekttype]=Kartleggingsplan[[#This Row],[Prosjekt-type]]) * (Prosjekttyper_Kostnadsfordeling[Fylke]=Kartleggingsplan[[#This Row],[Fylke]]),0)),"Ikke funnet") / 100</f>
        <v>0</v>
      </c>
      <c r="AD43" s="35" cm="1">
        <f t="array" ref="AD43">Kartleggingsplan[[#This Row],[Totalkostnad]] * IFERROR(INDEX(Prosjekttyper_Kostnadsfordeling[20],MATCH(1,(Prosjekttyper_Kostnadsfordeling[Prosjekttype]=Kartleggingsplan[[#This Row],[Prosjekt-type]]) * (Prosjekttyper_Kostnadsfordeling[Fylke]=Kartleggingsplan[[#This Row],[Fylke]]),0)),"Ikke funnet") / 100</f>
        <v>0</v>
      </c>
      <c r="AE43" s="60" cm="1">
        <f t="array" ref="AE43">Kartleggingsplan[[#This Row],[Totalkostnad]] * IFERROR(INDEX(Prosjekttyper_Kostnadsfordeling[21],MATCH(1,(Prosjekttyper_Kostnadsfordeling[Prosjekttype]=Kartleggingsplan[[#This Row],[Prosjekt-type]]) * (Prosjekttyper_Kostnadsfordeling[Fylke]=Kartleggingsplan[[#This Row],[Fylke]]),0)),"Ikke funnet") / 100</f>
        <v>0</v>
      </c>
      <c r="AF43" s="60" cm="1">
        <f t="array" ref="AF43">Kartleggingsplan[[#This Row],[Totalkostnad]] * IFERROR(INDEX(Prosjekttyper_Kostnadsfordeling[22],MATCH(1,(Prosjekttyper_Kostnadsfordeling[Prosjekttype]=Kartleggingsplan[[#This Row],[Prosjekt-type]]) * (Prosjekttyper_Kostnadsfordeling[Fylke]=Kartleggingsplan[[#This Row],[Fylke]]),0)),"Ikke funnet") / 100</f>
        <v>0</v>
      </c>
      <c r="AG43" s="60" cm="1">
        <f t="array" ref="AG43">Kartleggingsplan[[#This Row],[Totalkostnad]] * IFERROR(INDEX(Prosjekttyper_Kostnadsfordeling[23],MATCH(1,(Prosjekttyper_Kostnadsfordeling[Prosjekttype]=Kartleggingsplan[[#This Row],[Prosjekt-type]]) * (Prosjekttyper_Kostnadsfordeling[Fylke]=Kartleggingsplan[[#This Row],[Fylke]]),0)),"Ikke funnet") / 100</f>
        <v>0</v>
      </c>
      <c r="AH43" s="60" cm="1">
        <f t="array" ref="AH43">Kartleggingsplan[[#This Row],[Totalkostnad]] * IFERROR(INDEX(Prosjekttyper_Kostnadsfordeling[24],MATCH(1,(Prosjekttyper_Kostnadsfordeling[Prosjekttype]=Kartleggingsplan[[#This Row],[Prosjekt-type]]) * (Prosjekttyper_Kostnadsfordeling[Fylke]=Kartleggingsplan[[#This Row],[Fylke]]),0)),"Ikke funnet") / 100</f>
        <v>0</v>
      </c>
      <c r="AI43" s="60" cm="1">
        <f t="array" ref="AI43">Kartleggingsplan[[#This Row],[Totalkostnad]] * IFERROR(INDEX(Prosjekttyper_Kostnadsfordeling[25],MATCH(1,(Prosjekttyper_Kostnadsfordeling[Prosjekttype]=Kartleggingsplan[[#This Row],[Prosjekt-type]]) * (Prosjekttyper_Kostnadsfordeling[Fylke]=Kartleggingsplan[[#This Row],[Fylke]]),0)),"Ikke funnet") / 100</f>
        <v>0</v>
      </c>
      <c r="AJ43" s="60" cm="1">
        <f t="array" ref="AJ43">Kartleggingsplan[[#This Row],[Totalkostnad]] * IFERROR(INDEX(Prosjekttyper_Kostnadsfordeling[26],MATCH(1,(Prosjekttyper_Kostnadsfordeling[Prosjekttype]=Kartleggingsplan[[#This Row],[Prosjekt-type]]) * (Prosjekttyper_Kostnadsfordeling[Fylke]=Kartleggingsplan[[#This Row],[Fylke]]),0)),"Ikke funnet") / 100</f>
        <v>0</v>
      </c>
      <c r="AK43" s="60" cm="1">
        <f t="array" ref="AK43">Kartleggingsplan[[#This Row],[Totalkostnad]] * IFERROR(INDEX(Prosjekttyper_Kostnadsfordeling[27],MATCH(1,(Prosjekttyper_Kostnadsfordeling[Prosjekttype]=Kartleggingsplan[[#This Row],[Prosjekt-type]]) * (Prosjekttyper_Kostnadsfordeling[Fylke]=Kartleggingsplan[[#This Row],[Fylke]]),0)),"Ikke funnet") / 100</f>
        <v>0</v>
      </c>
      <c r="AL43" s="60" cm="1">
        <f t="array" ref="AL43">Kartleggingsplan[[#This Row],[Totalkostnad]] * IFERROR(INDEX(Prosjekttyper_Kostnadsfordeling[28],MATCH(1,(Prosjekttyper_Kostnadsfordeling[Prosjekttype]=Kartleggingsplan[[#This Row],[Prosjekt-type]]) * (Prosjekttyper_Kostnadsfordeling[Fylke]=Kartleggingsplan[[#This Row],[Fylke]]),0)),"Ikke funnet") / 100</f>
        <v>0</v>
      </c>
      <c r="AM43" s="60" cm="1">
        <f t="array" ref="AM43">Kartleggingsplan[[#This Row],[Totalkostnad]] * IFERROR(INDEX(Prosjekttyper_Kostnadsfordeling[29],MATCH(1,(Prosjekttyper_Kostnadsfordeling[Prosjekttype]=Kartleggingsplan[[#This Row],[Prosjekt-type]]) * (Prosjekttyper_Kostnadsfordeling[Fylke]=Kartleggingsplan[[#This Row],[Fylke]]),0)),"Ikke funnet") / 100</f>
        <v>0</v>
      </c>
      <c r="AN43" s="60" cm="1">
        <f t="array" ref="AN43">Kartleggingsplan[[#This Row],[Totalkostnad]] * IFERROR(INDEX(Prosjekttyper_Kostnadsfordeling[30],MATCH(1,(Prosjekttyper_Kostnadsfordeling[Prosjekttype]=Kartleggingsplan[[#This Row],[Prosjekt-type]]) * (Prosjekttyper_Kostnadsfordeling[Fylke]=Kartleggingsplan[[#This Row],[Fylke]]),0)),"Ikke funnet") / 100</f>
        <v>0</v>
      </c>
    </row>
    <row r="44" spans="2:40" x14ac:dyDescent="0.25">
      <c r="B44" t="s">
        <v>55</v>
      </c>
      <c r="C44" s="78" cm="1">
        <f t="array" ref="C44">_xlfn.XLOOKUP(1, (Kommuner[Fylke] = Valgt_Fylke) * (Kommuner[Kommune] = Kartleggingsplan[[#This Row],[Kommune]]), Kommuner[Regionnr], "")</f>
        <v>1</v>
      </c>
      <c r="D44" s="39" t="s">
        <v>551</v>
      </c>
      <c r="E44" s="39" t="s">
        <v>281</v>
      </c>
      <c r="F44" s="34" t="str">
        <f>IFERROR(INDEX(Prosjektkalkyle[Prosjekttype], MATCH(Kartleggingsplan[[#This Row],[Prosjektnavn]], Prosjektkalkyle[Prosjektnavn], 0)), "Ikke funnet")</f>
        <v>Skråfoto - Vestfold</v>
      </c>
      <c r="G44">
        <f>IFERROR(INDEX(Prosjektkalkyle[Oppstart år], MATCH(Kartleggingsplan[[#This Row],[Prosjektnavn]], Prosjektkalkyle[Prosjektnavn], 0)), "Ikke funnet")</f>
        <v>2026</v>
      </c>
      <c r="H44" s="56">
        <f>2194.4*0.222</f>
        <v>487.15680000000003</v>
      </c>
      <c r="I44" s="79" t="str">
        <f>IFERROR(INDEX(Prosjektkalkyle[Enhet], MATCH(Kartleggingsplan[[#This Row],[Prosjektnavn]], Prosjektkalkyle[Prosjektnavn], 0)), "Ikke funnet")</f>
        <v>km2</v>
      </c>
      <c r="J44" s="85">
        <f>IFERROR(INDEX(Prosjektkalkyle[ Kalkyle enhetskostnad inkl. mva], MATCH(Kartleggingsplan[[#This Row],[Prosjektnavn]], Prosjektkalkyle[Prosjektnavn], 0)), "Ikke funnet")*Kartleggingsplan[[#This Row],[Antall]]</f>
        <v>834791.89248000004</v>
      </c>
      <c r="K44" s="35" cm="1">
        <f t="array" ref="K44">Kartleggingsplan[[#This Row],[Totalkostnad]] * IFERROR(INDEX(Prosjekttyper_Kostnadsfordeling[1],MATCH(1,(Prosjekttyper_Kostnadsfordeling[Prosjekttype]=Kartleggingsplan[[#This Row],[Prosjekt-type]]) * (Prosjekttyper_Kostnadsfordeling[Fylke]=Kartleggingsplan[[#This Row],[Fylke]]),0)),"Ikke funnet") / 100</f>
        <v>25043.756774400001</v>
      </c>
      <c r="L44" s="35" cm="1">
        <f t="array" ref="L44">Kartleggingsplan[[#This Row],[Totalkostnad]] * IFERROR(INDEX(Prosjekttyper_Kostnadsfordeling[2],MATCH(1,(Prosjekttyper_Kostnadsfordeling[Prosjekttype]=Kartleggingsplan[[#This Row],[Prosjekt-type]]) * (Prosjekttyper_Kostnadsfordeling[Fylke]=Kartleggingsplan[[#This Row],[Fylke]]),0)),"Ikke funnet") / 100</f>
        <v>16695.8378496</v>
      </c>
      <c r="M44" s="35" cm="1">
        <f t="array" ref="M44">Kartleggingsplan[[#This Row],[Totalkostnad]] * IFERROR(INDEX(Prosjekttyper_Kostnadsfordeling[3],MATCH(1,(Prosjekttyper_Kostnadsfordeling[Prosjekttype]=Kartleggingsplan[[#This Row],[Prosjekt-type]]) * (Prosjekttyper_Kostnadsfordeling[Fylke]=Kartleggingsplan[[#This Row],[Fylke]]),0)),"Ikke funnet") / 100</f>
        <v>692877.27075839997</v>
      </c>
      <c r="N44" s="35" cm="1">
        <f t="array" ref="N44">Kartleggingsplan[[#This Row],[Totalkostnad]] * IFERROR(INDEX(Prosjekttyper_Kostnadsfordeling[4],MATCH(1,(Prosjekttyper_Kostnadsfordeling[Prosjekttype]=Kartleggingsplan[[#This Row],[Prosjekt-type]]) * (Prosjekttyper_Kostnadsfordeling[Fylke]=Kartleggingsplan[[#This Row],[Fylke]]),0)),"Ikke funnet") / 100</f>
        <v>16695.8378496</v>
      </c>
      <c r="O44" s="35" cm="1">
        <f t="array" ref="O44">Kartleggingsplan[[#This Row],[Totalkostnad]] * IFERROR(INDEX(Prosjekttyper_Kostnadsfordeling[5],MATCH(1,(Prosjekttyper_Kostnadsfordeling[Prosjekttype]=Kartleggingsplan[[#This Row],[Prosjekt-type]]) * (Prosjekttyper_Kostnadsfordeling[Fylke]=Kartleggingsplan[[#This Row],[Fylke]]),0)),"Ikke funnet") / 100</f>
        <v>0</v>
      </c>
      <c r="P44" s="35" cm="1">
        <f t="array" ref="P44">Kartleggingsplan[[#This Row],[Totalkostnad]] * IFERROR(INDEX(Prosjekttyper_Kostnadsfordeling[6],MATCH(1,(Prosjekttyper_Kostnadsfordeling[Prosjekttype]=Kartleggingsplan[[#This Row],[Prosjekt-type]]) * (Prosjekttyper_Kostnadsfordeling[Fylke]=Kartleggingsplan[[#This Row],[Fylke]]),0)),"Ikke funnet") / 100</f>
        <v>0</v>
      </c>
      <c r="Q44" s="35" cm="1">
        <f t="array" ref="Q44">Kartleggingsplan[[#This Row],[Totalkostnad]] * IFERROR(INDEX(Prosjekttyper_Kostnadsfordeling[7],MATCH(1,(Prosjekttyper_Kostnadsfordeling[Prosjekttype]=Kartleggingsplan[[#This Row],[Prosjekt-type]]) * (Prosjekttyper_Kostnadsfordeling[Fylke]=Kartleggingsplan[[#This Row],[Fylke]]),0)),"Ikke funnet") / 100</f>
        <v>16695.8378496</v>
      </c>
      <c r="R44" s="35" cm="1">
        <f t="array" ref="R44">Kartleggingsplan[[#This Row],[Totalkostnad]] * IFERROR(INDEX(Prosjekttyper_Kostnadsfordeling[8],MATCH(1,(Prosjekttyper_Kostnadsfordeling[Prosjekttype]=Kartleggingsplan[[#This Row],[Prosjekt-type]]) * (Prosjekttyper_Kostnadsfordeling[Fylke]=Kartleggingsplan[[#This Row],[Fylke]]),0)),"Ikke funnet") / 100</f>
        <v>33391.675699200001</v>
      </c>
      <c r="S44" s="35" cm="1">
        <f t="array" ref="S44">Kartleggingsplan[[#This Row],[Totalkostnad]] * IFERROR(INDEX(Prosjekttyper_Kostnadsfordeling[9],MATCH(1,(Prosjekttyper_Kostnadsfordeling[Prosjekttype]=Kartleggingsplan[[#This Row],[Prosjekt-type]]) * (Prosjekttyper_Kostnadsfordeling[Fylke]=Kartleggingsplan[[#This Row],[Fylke]]),0)),"Ikke funnet") / 100</f>
        <v>0</v>
      </c>
      <c r="T44" s="35" cm="1">
        <f t="array" ref="T44">Kartleggingsplan[[#This Row],[Totalkostnad]] * IFERROR(INDEX(Prosjekttyper_Kostnadsfordeling[10],MATCH(1,(Prosjekttyper_Kostnadsfordeling[Prosjekttype]=Kartleggingsplan[[#This Row],[Prosjekt-type]]) * (Prosjekttyper_Kostnadsfordeling[Fylke]=Kartleggingsplan[[#This Row],[Fylke]]),0)),"Ikke funnet") / 100</f>
        <v>0</v>
      </c>
      <c r="U44" s="35" cm="1">
        <f t="array" ref="U44">Kartleggingsplan[[#This Row],[Totalkostnad]] * IFERROR(INDEX(Prosjekttyper_Kostnadsfordeling[11],MATCH(1,(Prosjekttyper_Kostnadsfordeling[Prosjekttype]=Kartleggingsplan[[#This Row],[Prosjekt-type]]) * (Prosjekttyper_Kostnadsfordeling[Fylke]=Kartleggingsplan[[#This Row],[Fylke]]),0)),"Ikke funnet") / 100</f>
        <v>33391.675699200001</v>
      </c>
      <c r="V44" s="35" cm="1">
        <f t="array" ref="V44">Kartleggingsplan[[#This Row],[Totalkostnad]] * IFERROR(INDEX(Prosjekttyper_Kostnadsfordeling[12],MATCH(1,(Prosjekttyper_Kostnadsfordeling[Prosjekttype]=Kartleggingsplan[[#This Row],[Prosjekt-type]]) * (Prosjekttyper_Kostnadsfordeling[Fylke]=Kartleggingsplan[[#This Row],[Fylke]]),0)),"Ikke funnet") / 100</f>
        <v>0</v>
      </c>
      <c r="W44" s="35" cm="1">
        <f t="array" ref="W44">Kartleggingsplan[[#This Row],[Totalkostnad]] * IFERROR(INDEX(Prosjekttyper_Kostnadsfordeling[13],MATCH(1,(Prosjekttyper_Kostnadsfordeling[Prosjekttype]=Kartleggingsplan[[#This Row],[Prosjekt-type]]) * (Prosjekttyper_Kostnadsfordeling[Fylke]=Kartleggingsplan[[#This Row],[Fylke]]),0)),"Ikke funnet") / 100</f>
        <v>0</v>
      </c>
      <c r="X44" s="35" cm="1">
        <f t="array" ref="X44">Kartleggingsplan[[#This Row],[Totalkostnad]] * IFERROR(INDEX(Prosjekttyper_Kostnadsfordeling[14],MATCH(1,(Prosjekttyper_Kostnadsfordeling[Prosjekttype]=Kartleggingsplan[[#This Row],[Prosjekt-type]]) * (Prosjekttyper_Kostnadsfordeling[Fylke]=Kartleggingsplan[[#This Row],[Fylke]]),0)),"Ikke funnet") / 100</f>
        <v>0</v>
      </c>
      <c r="Y44" s="35" cm="1">
        <f t="array" ref="Y44">Kartleggingsplan[[#This Row],[Totalkostnad]] * IFERROR(INDEX(Prosjekttyper_Kostnadsfordeling[15],MATCH(1,(Prosjekttyper_Kostnadsfordeling[Prosjekttype]=Kartleggingsplan[[#This Row],[Prosjekt-type]]) * (Prosjekttyper_Kostnadsfordeling[Fylke]=Kartleggingsplan[[#This Row],[Fylke]]),0)),"Ikke funnet") / 100</f>
        <v>0</v>
      </c>
      <c r="Z44" s="35" cm="1">
        <f t="array" ref="Z44">Kartleggingsplan[[#This Row],[Totalkostnad]] * IFERROR(INDEX(Prosjekttyper_Kostnadsfordeling[16],MATCH(1,(Prosjekttyper_Kostnadsfordeling[Prosjekttype]=Kartleggingsplan[[#This Row],[Prosjekt-type]]) * (Prosjekttyper_Kostnadsfordeling[Fylke]=Kartleggingsplan[[#This Row],[Fylke]]),0)),"Ikke funnet") / 100</f>
        <v>0</v>
      </c>
      <c r="AA44" s="35" cm="1">
        <f t="array" ref="AA44">Kartleggingsplan[[#This Row],[Totalkostnad]] * IFERROR(INDEX(Prosjekttyper_Kostnadsfordeling[17],MATCH(1,(Prosjekttyper_Kostnadsfordeling[Prosjekttype]=Kartleggingsplan[[#This Row],[Prosjekt-type]]) * (Prosjekttyper_Kostnadsfordeling[Fylke]=Kartleggingsplan[[#This Row],[Fylke]]),0)),"Ikke funnet") / 100</f>
        <v>0</v>
      </c>
      <c r="AB44" s="35" cm="1">
        <f t="array" ref="AB44">Kartleggingsplan[[#This Row],[Totalkostnad]] * IFERROR(INDEX(Prosjekttyper_Kostnadsfordeling[18],MATCH(1,(Prosjekttyper_Kostnadsfordeling[Prosjekttype]=Kartleggingsplan[[#This Row],[Prosjekt-type]]) * (Prosjekttyper_Kostnadsfordeling[Fylke]=Kartleggingsplan[[#This Row],[Fylke]]),0)),"Ikke funnet") / 100</f>
        <v>0</v>
      </c>
      <c r="AC44" s="35" cm="1">
        <f t="array" ref="AC44">Kartleggingsplan[[#This Row],[Totalkostnad]] * IFERROR(INDEX(Prosjekttyper_Kostnadsfordeling[19],MATCH(1,(Prosjekttyper_Kostnadsfordeling[Prosjekttype]=Kartleggingsplan[[#This Row],[Prosjekt-type]]) * (Prosjekttyper_Kostnadsfordeling[Fylke]=Kartleggingsplan[[#This Row],[Fylke]]),0)),"Ikke funnet") / 100</f>
        <v>0</v>
      </c>
      <c r="AD44" s="35" cm="1">
        <f t="array" ref="AD44">Kartleggingsplan[[#This Row],[Totalkostnad]] * IFERROR(INDEX(Prosjekttyper_Kostnadsfordeling[20],MATCH(1,(Prosjekttyper_Kostnadsfordeling[Prosjekttype]=Kartleggingsplan[[#This Row],[Prosjekt-type]]) * (Prosjekttyper_Kostnadsfordeling[Fylke]=Kartleggingsplan[[#This Row],[Fylke]]),0)),"Ikke funnet") / 100</f>
        <v>0</v>
      </c>
      <c r="AE44" s="60" cm="1">
        <f t="array" ref="AE44">Kartleggingsplan[[#This Row],[Totalkostnad]] * IFERROR(INDEX(Prosjekttyper_Kostnadsfordeling[21],MATCH(1,(Prosjekttyper_Kostnadsfordeling[Prosjekttype]=Kartleggingsplan[[#This Row],[Prosjekt-type]]) * (Prosjekttyper_Kostnadsfordeling[Fylke]=Kartleggingsplan[[#This Row],[Fylke]]),0)),"Ikke funnet") / 100</f>
        <v>0</v>
      </c>
      <c r="AF44" s="60" cm="1">
        <f t="array" ref="AF44">Kartleggingsplan[[#This Row],[Totalkostnad]] * IFERROR(INDEX(Prosjekttyper_Kostnadsfordeling[22],MATCH(1,(Prosjekttyper_Kostnadsfordeling[Prosjekttype]=Kartleggingsplan[[#This Row],[Prosjekt-type]]) * (Prosjekttyper_Kostnadsfordeling[Fylke]=Kartleggingsplan[[#This Row],[Fylke]]),0)),"Ikke funnet") / 100</f>
        <v>0</v>
      </c>
      <c r="AG44" s="60" cm="1">
        <f t="array" ref="AG44">Kartleggingsplan[[#This Row],[Totalkostnad]] * IFERROR(INDEX(Prosjekttyper_Kostnadsfordeling[23],MATCH(1,(Prosjekttyper_Kostnadsfordeling[Prosjekttype]=Kartleggingsplan[[#This Row],[Prosjekt-type]]) * (Prosjekttyper_Kostnadsfordeling[Fylke]=Kartleggingsplan[[#This Row],[Fylke]]),0)),"Ikke funnet") / 100</f>
        <v>0</v>
      </c>
      <c r="AH44" s="60" cm="1">
        <f t="array" ref="AH44">Kartleggingsplan[[#This Row],[Totalkostnad]] * IFERROR(INDEX(Prosjekttyper_Kostnadsfordeling[24],MATCH(1,(Prosjekttyper_Kostnadsfordeling[Prosjekttype]=Kartleggingsplan[[#This Row],[Prosjekt-type]]) * (Prosjekttyper_Kostnadsfordeling[Fylke]=Kartleggingsplan[[#This Row],[Fylke]]),0)),"Ikke funnet") / 100</f>
        <v>0</v>
      </c>
      <c r="AI44" s="60" cm="1">
        <f t="array" ref="AI44">Kartleggingsplan[[#This Row],[Totalkostnad]] * IFERROR(INDEX(Prosjekttyper_Kostnadsfordeling[25],MATCH(1,(Prosjekttyper_Kostnadsfordeling[Prosjekttype]=Kartleggingsplan[[#This Row],[Prosjekt-type]]) * (Prosjekttyper_Kostnadsfordeling[Fylke]=Kartleggingsplan[[#This Row],[Fylke]]),0)),"Ikke funnet") / 100</f>
        <v>0</v>
      </c>
      <c r="AJ44" s="60" cm="1">
        <f t="array" ref="AJ44">Kartleggingsplan[[#This Row],[Totalkostnad]] * IFERROR(INDEX(Prosjekttyper_Kostnadsfordeling[26],MATCH(1,(Prosjekttyper_Kostnadsfordeling[Prosjekttype]=Kartleggingsplan[[#This Row],[Prosjekt-type]]) * (Prosjekttyper_Kostnadsfordeling[Fylke]=Kartleggingsplan[[#This Row],[Fylke]]),0)),"Ikke funnet") / 100</f>
        <v>0</v>
      </c>
      <c r="AK44" s="60" cm="1">
        <f t="array" ref="AK44">Kartleggingsplan[[#This Row],[Totalkostnad]] * IFERROR(INDEX(Prosjekttyper_Kostnadsfordeling[27],MATCH(1,(Prosjekttyper_Kostnadsfordeling[Prosjekttype]=Kartleggingsplan[[#This Row],[Prosjekt-type]]) * (Prosjekttyper_Kostnadsfordeling[Fylke]=Kartleggingsplan[[#This Row],[Fylke]]),0)),"Ikke funnet") / 100</f>
        <v>0</v>
      </c>
      <c r="AL44" s="60" cm="1">
        <f t="array" ref="AL44">Kartleggingsplan[[#This Row],[Totalkostnad]] * IFERROR(INDEX(Prosjekttyper_Kostnadsfordeling[28],MATCH(1,(Prosjekttyper_Kostnadsfordeling[Prosjekttype]=Kartleggingsplan[[#This Row],[Prosjekt-type]]) * (Prosjekttyper_Kostnadsfordeling[Fylke]=Kartleggingsplan[[#This Row],[Fylke]]),0)),"Ikke funnet") / 100</f>
        <v>0</v>
      </c>
      <c r="AM44" s="60" cm="1">
        <f t="array" ref="AM44">Kartleggingsplan[[#This Row],[Totalkostnad]] * IFERROR(INDEX(Prosjekttyper_Kostnadsfordeling[29],MATCH(1,(Prosjekttyper_Kostnadsfordeling[Prosjekttype]=Kartleggingsplan[[#This Row],[Prosjekt-type]]) * (Prosjekttyper_Kostnadsfordeling[Fylke]=Kartleggingsplan[[#This Row],[Fylke]]),0)),"Ikke funnet") / 100</f>
        <v>0</v>
      </c>
      <c r="AN44" s="60" cm="1">
        <f t="array" ref="AN44">Kartleggingsplan[[#This Row],[Totalkostnad]] * IFERROR(INDEX(Prosjekttyper_Kostnadsfordeling[30],MATCH(1,(Prosjekttyper_Kostnadsfordeling[Prosjekttype]=Kartleggingsplan[[#This Row],[Prosjekt-type]]) * (Prosjekttyper_Kostnadsfordeling[Fylke]=Kartleggingsplan[[#This Row],[Fylke]]),0)),"Ikke funnet") / 100</f>
        <v>0</v>
      </c>
    </row>
    <row r="45" spans="2:40" x14ac:dyDescent="0.25">
      <c r="B45" t="s">
        <v>55</v>
      </c>
      <c r="C45" s="78" cm="1">
        <f t="array" ref="C45">_xlfn.XLOOKUP(1, (Kommuner[Fylke] = Valgt_Fylke) * (Kommuner[Kommune] = Kartleggingsplan[[#This Row],[Kommune]]), Kommuner[Regionnr], "")</f>
        <v>1</v>
      </c>
      <c r="D45" s="39" t="s">
        <v>551</v>
      </c>
      <c r="E45" s="39" t="s">
        <v>282</v>
      </c>
      <c r="F45" s="34" t="str">
        <f>IFERROR(INDEX(Prosjektkalkyle[Prosjekttype], MATCH(Kartleggingsplan[[#This Row],[Prosjektnavn]], Prosjektkalkyle[Prosjektnavn], 0)), "Ikke funnet")</f>
        <v>Skråfoto - Vestfold</v>
      </c>
      <c r="G45">
        <f>IFERROR(INDEX(Prosjektkalkyle[Oppstart år], MATCH(Kartleggingsplan[[#This Row],[Prosjektnavn]], Prosjektkalkyle[Prosjektnavn], 0)), "Ikke funnet")</f>
        <v>2026</v>
      </c>
      <c r="H45" s="56">
        <f>2194.4*0.117</f>
        <v>256.7448</v>
      </c>
      <c r="I45" s="79" t="str">
        <f>IFERROR(INDEX(Prosjektkalkyle[Enhet], MATCH(Kartleggingsplan[[#This Row],[Prosjektnavn]], Prosjektkalkyle[Prosjektnavn], 0)), "Ikke funnet")</f>
        <v>km2</v>
      </c>
      <c r="J45" s="85">
        <f>IFERROR(INDEX(Prosjektkalkyle[ Kalkyle enhetskostnad inkl. mva], MATCH(Kartleggingsplan[[#This Row],[Prosjektnavn]], Prosjektkalkyle[Prosjektnavn], 0)), "Ikke funnet")*Kartleggingsplan[[#This Row],[Antall]]</f>
        <v>439957.88927999994</v>
      </c>
      <c r="K45" s="35" cm="1">
        <f t="array" ref="K45">Kartleggingsplan[[#This Row],[Totalkostnad]] * IFERROR(INDEX(Prosjekttyper_Kostnadsfordeling[1],MATCH(1,(Prosjekttyper_Kostnadsfordeling[Prosjekttype]=Kartleggingsplan[[#This Row],[Prosjekt-type]]) * (Prosjekttyper_Kostnadsfordeling[Fylke]=Kartleggingsplan[[#This Row],[Fylke]]),0)),"Ikke funnet") / 100</f>
        <v>13198.736678399997</v>
      </c>
      <c r="L45" s="35" cm="1">
        <f t="array" ref="L45">Kartleggingsplan[[#This Row],[Totalkostnad]] * IFERROR(INDEX(Prosjekttyper_Kostnadsfordeling[2],MATCH(1,(Prosjekttyper_Kostnadsfordeling[Prosjekttype]=Kartleggingsplan[[#This Row],[Prosjekt-type]]) * (Prosjekttyper_Kostnadsfordeling[Fylke]=Kartleggingsplan[[#This Row],[Fylke]]),0)),"Ikke funnet") / 100</f>
        <v>8799.1577855999985</v>
      </c>
      <c r="M45" s="35" cm="1">
        <f t="array" ref="M45">Kartleggingsplan[[#This Row],[Totalkostnad]] * IFERROR(INDEX(Prosjekttyper_Kostnadsfordeling[3],MATCH(1,(Prosjekttyper_Kostnadsfordeling[Prosjekttype]=Kartleggingsplan[[#This Row],[Prosjekt-type]]) * (Prosjekttyper_Kostnadsfordeling[Fylke]=Kartleggingsplan[[#This Row],[Fylke]]),0)),"Ikke funnet") / 100</f>
        <v>365165.04810239992</v>
      </c>
      <c r="N45" s="35" cm="1">
        <f t="array" ref="N45">Kartleggingsplan[[#This Row],[Totalkostnad]] * IFERROR(INDEX(Prosjekttyper_Kostnadsfordeling[4],MATCH(1,(Prosjekttyper_Kostnadsfordeling[Prosjekttype]=Kartleggingsplan[[#This Row],[Prosjekt-type]]) * (Prosjekttyper_Kostnadsfordeling[Fylke]=Kartleggingsplan[[#This Row],[Fylke]]),0)),"Ikke funnet") / 100</f>
        <v>8799.1577855999985</v>
      </c>
      <c r="O45" s="35" cm="1">
        <f t="array" ref="O45">Kartleggingsplan[[#This Row],[Totalkostnad]] * IFERROR(INDEX(Prosjekttyper_Kostnadsfordeling[5],MATCH(1,(Prosjekttyper_Kostnadsfordeling[Prosjekttype]=Kartleggingsplan[[#This Row],[Prosjekt-type]]) * (Prosjekttyper_Kostnadsfordeling[Fylke]=Kartleggingsplan[[#This Row],[Fylke]]),0)),"Ikke funnet") / 100</f>
        <v>0</v>
      </c>
      <c r="P45" s="35" cm="1">
        <f t="array" ref="P45">Kartleggingsplan[[#This Row],[Totalkostnad]] * IFERROR(INDEX(Prosjekttyper_Kostnadsfordeling[6],MATCH(1,(Prosjekttyper_Kostnadsfordeling[Prosjekttype]=Kartleggingsplan[[#This Row],[Prosjekt-type]]) * (Prosjekttyper_Kostnadsfordeling[Fylke]=Kartleggingsplan[[#This Row],[Fylke]]),0)),"Ikke funnet") / 100</f>
        <v>0</v>
      </c>
      <c r="Q45" s="35" cm="1">
        <f t="array" ref="Q45">Kartleggingsplan[[#This Row],[Totalkostnad]] * IFERROR(INDEX(Prosjekttyper_Kostnadsfordeling[7],MATCH(1,(Prosjekttyper_Kostnadsfordeling[Prosjekttype]=Kartleggingsplan[[#This Row],[Prosjekt-type]]) * (Prosjekttyper_Kostnadsfordeling[Fylke]=Kartleggingsplan[[#This Row],[Fylke]]),0)),"Ikke funnet") / 100</f>
        <v>8799.1577855999985</v>
      </c>
      <c r="R45" s="35" cm="1">
        <f t="array" ref="R45">Kartleggingsplan[[#This Row],[Totalkostnad]] * IFERROR(INDEX(Prosjekttyper_Kostnadsfordeling[8],MATCH(1,(Prosjekttyper_Kostnadsfordeling[Prosjekttype]=Kartleggingsplan[[#This Row],[Prosjekt-type]]) * (Prosjekttyper_Kostnadsfordeling[Fylke]=Kartleggingsplan[[#This Row],[Fylke]]),0)),"Ikke funnet") / 100</f>
        <v>17598.315571199997</v>
      </c>
      <c r="S45" s="35" cm="1">
        <f t="array" ref="S45">Kartleggingsplan[[#This Row],[Totalkostnad]] * IFERROR(INDEX(Prosjekttyper_Kostnadsfordeling[9],MATCH(1,(Prosjekttyper_Kostnadsfordeling[Prosjekttype]=Kartleggingsplan[[#This Row],[Prosjekt-type]]) * (Prosjekttyper_Kostnadsfordeling[Fylke]=Kartleggingsplan[[#This Row],[Fylke]]),0)),"Ikke funnet") / 100</f>
        <v>0</v>
      </c>
      <c r="T45" s="35" cm="1">
        <f t="array" ref="T45">Kartleggingsplan[[#This Row],[Totalkostnad]] * IFERROR(INDEX(Prosjekttyper_Kostnadsfordeling[10],MATCH(1,(Prosjekttyper_Kostnadsfordeling[Prosjekttype]=Kartleggingsplan[[#This Row],[Prosjekt-type]]) * (Prosjekttyper_Kostnadsfordeling[Fylke]=Kartleggingsplan[[#This Row],[Fylke]]),0)),"Ikke funnet") / 100</f>
        <v>0</v>
      </c>
      <c r="U45" s="35" cm="1">
        <f t="array" ref="U45">Kartleggingsplan[[#This Row],[Totalkostnad]] * IFERROR(INDEX(Prosjekttyper_Kostnadsfordeling[11],MATCH(1,(Prosjekttyper_Kostnadsfordeling[Prosjekttype]=Kartleggingsplan[[#This Row],[Prosjekt-type]]) * (Prosjekttyper_Kostnadsfordeling[Fylke]=Kartleggingsplan[[#This Row],[Fylke]]),0)),"Ikke funnet") / 100</f>
        <v>17598.315571199997</v>
      </c>
      <c r="V45" s="35" cm="1">
        <f t="array" ref="V45">Kartleggingsplan[[#This Row],[Totalkostnad]] * IFERROR(INDEX(Prosjekttyper_Kostnadsfordeling[12],MATCH(1,(Prosjekttyper_Kostnadsfordeling[Prosjekttype]=Kartleggingsplan[[#This Row],[Prosjekt-type]]) * (Prosjekttyper_Kostnadsfordeling[Fylke]=Kartleggingsplan[[#This Row],[Fylke]]),0)),"Ikke funnet") / 100</f>
        <v>0</v>
      </c>
      <c r="W45" s="35" cm="1">
        <f t="array" ref="W45">Kartleggingsplan[[#This Row],[Totalkostnad]] * IFERROR(INDEX(Prosjekttyper_Kostnadsfordeling[13],MATCH(1,(Prosjekttyper_Kostnadsfordeling[Prosjekttype]=Kartleggingsplan[[#This Row],[Prosjekt-type]]) * (Prosjekttyper_Kostnadsfordeling[Fylke]=Kartleggingsplan[[#This Row],[Fylke]]),0)),"Ikke funnet") / 100</f>
        <v>0</v>
      </c>
      <c r="X45" s="35" cm="1">
        <f t="array" ref="X45">Kartleggingsplan[[#This Row],[Totalkostnad]] * IFERROR(INDEX(Prosjekttyper_Kostnadsfordeling[14],MATCH(1,(Prosjekttyper_Kostnadsfordeling[Prosjekttype]=Kartleggingsplan[[#This Row],[Prosjekt-type]]) * (Prosjekttyper_Kostnadsfordeling[Fylke]=Kartleggingsplan[[#This Row],[Fylke]]),0)),"Ikke funnet") / 100</f>
        <v>0</v>
      </c>
      <c r="Y45" s="35" cm="1">
        <f t="array" ref="Y45">Kartleggingsplan[[#This Row],[Totalkostnad]] * IFERROR(INDEX(Prosjekttyper_Kostnadsfordeling[15],MATCH(1,(Prosjekttyper_Kostnadsfordeling[Prosjekttype]=Kartleggingsplan[[#This Row],[Prosjekt-type]]) * (Prosjekttyper_Kostnadsfordeling[Fylke]=Kartleggingsplan[[#This Row],[Fylke]]),0)),"Ikke funnet") / 100</f>
        <v>0</v>
      </c>
      <c r="Z45" s="35" cm="1">
        <f t="array" ref="Z45">Kartleggingsplan[[#This Row],[Totalkostnad]] * IFERROR(INDEX(Prosjekttyper_Kostnadsfordeling[16],MATCH(1,(Prosjekttyper_Kostnadsfordeling[Prosjekttype]=Kartleggingsplan[[#This Row],[Prosjekt-type]]) * (Prosjekttyper_Kostnadsfordeling[Fylke]=Kartleggingsplan[[#This Row],[Fylke]]),0)),"Ikke funnet") / 100</f>
        <v>0</v>
      </c>
      <c r="AA45" s="35" cm="1">
        <f t="array" ref="AA45">Kartleggingsplan[[#This Row],[Totalkostnad]] * IFERROR(INDEX(Prosjekttyper_Kostnadsfordeling[17],MATCH(1,(Prosjekttyper_Kostnadsfordeling[Prosjekttype]=Kartleggingsplan[[#This Row],[Prosjekt-type]]) * (Prosjekttyper_Kostnadsfordeling[Fylke]=Kartleggingsplan[[#This Row],[Fylke]]),0)),"Ikke funnet") / 100</f>
        <v>0</v>
      </c>
      <c r="AB45" s="35" cm="1">
        <f t="array" ref="AB45">Kartleggingsplan[[#This Row],[Totalkostnad]] * IFERROR(INDEX(Prosjekttyper_Kostnadsfordeling[18],MATCH(1,(Prosjekttyper_Kostnadsfordeling[Prosjekttype]=Kartleggingsplan[[#This Row],[Prosjekt-type]]) * (Prosjekttyper_Kostnadsfordeling[Fylke]=Kartleggingsplan[[#This Row],[Fylke]]),0)),"Ikke funnet") / 100</f>
        <v>0</v>
      </c>
      <c r="AC45" s="35" cm="1">
        <f t="array" ref="AC45">Kartleggingsplan[[#This Row],[Totalkostnad]] * IFERROR(INDEX(Prosjekttyper_Kostnadsfordeling[19],MATCH(1,(Prosjekttyper_Kostnadsfordeling[Prosjekttype]=Kartleggingsplan[[#This Row],[Prosjekt-type]]) * (Prosjekttyper_Kostnadsfordeling[Fylke]=Kartleggingsplan[[#This Row],[Fylke]]),0)),"Ikke funnet") / 100</f>
        <v>0</v>
      </c>
      <c r="AD45" s="35" cm="1">
        <f t="array" ref="AD45">Kartleggingsplan[[#This Row],[Totalkostnad]] * IFERROR(INDEX(Prosjekttyper_Kostnadsfordeling[20],MATCH(1,(Prosjekttyper_Kostnadsfordeling[Prosjekttype]=Kartleggingsplan[[#This Row],[Prosjekt-type]]) * (Prosjekttyper_Kostnadsfordeling[Fylke]=Kartleggingsplan[[#This Row],[Fylke]]),0)),"Ikke funnet") / 100</f>
        <v>0</v>
      </c>
      <c r="AE45" s="60" cm="1">
        <f t="array" ref="AE45">Kartleggingsplan[[#This Row],[Totalkostnad]] * IFERROR(INDEX(Prosjekttyper_Kostnadsfordeling[21],MATCH(1,(Prosjekttyper_Kostnadsfordeling[Prosjekttype]=Kartleggingsplan[[#This Row],[Prosjekt-type]]) * (Prosjekttyper_Kostnadsfordeling[Fylke]=Kartleggingsplan[[#This Row],[Fylke]]),0)),"Ikke funnet") / 100</f>
        <v>0</v>
      </c>
      <c r="AF45" s="60" cm="1">
        <f t="array" ref="AF45">Kartleggingsplan[[#This Row],[Totalkostnad]] * IFERROR(INDEX(Prosjekttyper_Kostnadsfordeling[22],MATCH(1,(Prosjekttyper_Kostnadsfordeling[Prosjekttype]=Kartleggingsplan[[#This Row],[Prosjekt-type]]) * (Prosjekttyper_Kostnadsfordeling[Fylke]=Kartleggingsplan[[#This Row],[Fylke]]),0)),"Ikke funnet") / 100</f>
        <v>0</v>
      </c>
      <c r="AG45" s="60" cm="1">
        <f t="array" ref="AG45">Kartleggingsplan[[#This Row],[Totalkostnad]] * IFERROR(INDEX(Prosjekttyper_Kostnadsfordeling[23],MATCH(1,(Prosjekttyper_Kostnadsfordeling[Prosjekttype]=Kartleggingsplan[[#This Row],[Prosjekt-type]]) * (Prosjekttyper_Kostnadsfordeling[Fylke]=Kartleggingsplan[[#This Row],[Fylke]]),0)),"Ikke funnet") / 100</f>
        <v>0</v>
      </c>
      <c r="AH45" s="60" cm="1">
        <f t="array" ref="AH45">Kartleggingsplan[[#This Row],[Totalkostnad]] * IFERROR(INDEX(Prosjekttyper_Kostnadsfordeling[24],MATCH(1,(Prosjekttyper_Kostnadsfordeling[Prosjekttype]=Kartleggingsplan[[#This Row],[Prosjekt-type]]) * (Prosjekttyper_Kostnadsfordeling[Fylke]=Kartleggingsplan[[#This Row],[Fylke]]),0)),"Ikke funnet") / 100</f>
        <v>0</v>
      </c>
      <c r="AI45" s="60" cm="1">
        <f t="array" ref="AI45">Kartleggingsplan[[#This Row],[Totalkostnad]] * IFERROR(INDEX(Prosjekttyper_Kostnadsfordeling[25],MATCH(1,(Prosjekttyper_Kostnadsfordeling[Prosjekttype]=Kartleggingsplan[[#This Row],[Prosjekt-type]]) * (Prosjekttyper_Kostnadsfordeling[Fylke]=Kartleggingsplan[[#This Row],[Fylke]]),0)),"Ikke funnet") / 100</f>
        <v>0</v>
      </c>
      <c r="AJ45" s="60" cm="1">
        <f t="array" ref="AJ45">Kartleggingsplan[[#This Row],[Totalkostnad]] * IFERROR(INDEX(Prosjekttyper_Kostnadsfordeling[26],MATCH(1,(Prosjekttyper_Kostnadsfordeling[Prosjekttype]=Kartleggingsplan[[#This Row],[Prosjekt-type]]) * (Prosjekttyper_Kostnadsfordeling[Fylke]=Kartleggingsplan[[#This Row],[Fylke]]),0)),"Ikke funnet") / 100</f>
        <v>0</v>
      </c>
      <c r="AK45" s="60" cm="1">
        <f t="array" ref="AK45">Kartleggingsplan[[#This Row],[Totalkostnad]] * IFERROR(INDEX(Prosjekttyper_Kostnadsfordeling[27],MATCH(1,(Prosjekttyper_Kostnadsfordeling[Prosjekttype]=Kartleggingsplan[[#This Row],[Prosjekt-type]]) * (Prosjekttyper_Kostnadsfordeling[Fylke]=Kartleggingsplan[[#This Row],[Fylke]]),0)),"Ikke funnet") / 100</f>
        <v>0</v>
      </c>
      <c r="AL45" s="60" cm="1">
        <f t="array" ref="AL45">Kartleggingsplan[[#This Row],[Totalkostnad]] * IFERROR(INDEX(Prosjekttyper_Kostnadsfordeling[28],MATCH(1,(Prosjekttyper_Kostnadsfordeling[Prosjekttype]=Kartleggingsplan[[#This Row],[Prosjekt-type]]) * (Prosjekttyper_Kostnadsfordeling[Fylke]=Kartleggingsplan[[#This Row],[Fylke]]),0)),"Ikke funnet") / 100</f>
        <v>0</v>
      </c>
      <c r="AM45" s="60" cm="1">
        <f t="array" ref="AM45">Kartleggingsplan[[#This Row],[Totalkostnad]] * IFERROR(INDEX(Prosjekttyper_Kostnadsfordeling[29],MATCH(1,(Prosjekttyper_Kostnadsfordeling[Prosjekttype]=Kartleggingsplan[[#This Row],[Prosjekt-type]]) * (Prosjekttyper_Kostnadsfordeling[Fylke]=Kartleggingsplan[[#This Row],[Fylke]]),0)),"Ikke funnet") / 100</f>
        <v>0</v>
      </c>
      <c r="AN45" s="60" cm="1">
        <f t="array" ref="AN45">Kartleggingsplan[[#This Row],[Totalkostnad]] * IFERROR(INDEX(Prosjekttyper_Kostnadsfordeling[30],MATCH(1,(Prosjekttyper_Kostnadsfordeling[Prosjekttype]=Kartleggingsplan[[#This Row],[Prosjekt-type]]) * (Prosjekttyper_Kostnadsfordeling[Fylke]=Kartleggingsplan[[#This Row],[Fylke]]),0)),"Ikke funnet") / 100</f>
        <v>0</v>
      </c>
    </row>
    <row r="46" spans="2:40" x14ac:dyDescent="0.25">
      <c r="B46" t="s">
        <v>55</v>
      </c>
      <c r="C46" s="78" cm="1">
        <f t="array" ref="C46">_xlfn.XLOOKUP(1, (Kommuner[Fylke] = Valgt_Fylke) * (Kommuner[Kommune] = Kartleggingsplan[[#This Row],[Kommune]]), Kommuner[Regionnr], "")</f>
        <v>2</v>
      </c>
      <c r="D46" s="39" t="s">
        <v>552</v>
      </c>
      <c r="E46" s="39" t="s">
        <v>299</v>
      </c>
      <c r="F46" s="34" t="str">
        <f>IFERROR(INDEX(Prosjektkalkyle[Prosjekttype], MATCH(Kartleggingsplan[[#This Row],[Prosjektnavn]], Prosjektkalkyle[Prosjektnavn], 0)), "Ikke funnet")</f>
        <v>FKB</v>
      </c>
      <c r="G46">
        <f>IFERROR(INDEX(Prosjektkalkyle[Oppstart år], MATCH(Kartleggingsplan[[#This Row],[Prosjektnavn]], Prosjektkalkyle[Prosjektnavn], 0)), "Ikke funnet")</f>
        <v>2027</v>
      </c>
      <c r="H46" s="56">
        <v>351</v>
      </c>
      <c r="I46" s="79" t="str">
        <f>IFERROR(INDEX(Prosjektkalkyle[Enhet], MATCH(Kartleggingsplan[[#This Row],[Prosjektnavn]], Prosjektkalkyle[Prosjektnavn], 0)), "Ikke funnet")</f>
        <v>km2</v>
      </c>
      <c r="J46" s="85">
        <f>IFERROR(INDEX(Prosjektkalkyle[ Kalkyle enhetskostnad inkl. mva], MATCH(Kartleggingsplan[[#This Row],[Prosjektnavn]], Prosjektkalkyle[Prosjektnavn], 0)), "Ikke funnet")*Kartleggingsplan[[#This Row],[Antall]]</f>
        <v>777728.95200000016</v>
      </c>
      <c r="K46" s="35" cm="1">
        <f t="array" ref="K46">Kartleggingsplan[[#This Row],[Totalkostnad]] * IFERROR(INDEX(Prosjekttyper_Kostnadsfordeling[1],MATCH(1,(Prosjekttyper_Kostnadsfordeling[Prosjekttype]=Kartleggingsplan[[#This Row],[Prosjekt-type]]) * (Prosjekttyper_Kostnadsfordeling[Fylke]=Kartleggingsplan[[#This Row],[Fylke]]),0)),"Ikke funnet") / 100</f>
        <v>65659.766772600007</v>
      </c>
      <c r="L46" s="35" cm="1">
        <f t="array" ref="L46">Kartleggingsplan[[#This Row],[Totalkostnad]] * IFERROR(INDEX(Prosjekttyper_Kostnadsfordeling[2],MATCH(1,(Prosjekttyper_Kostnadsfordeling[Prosjekttype]=Kartleggingsplan[[#This Row],[Prosjekt-type]]) * (Prosjekttyper_Kostnadsfordeling[Fylke]=Kartleggingsplan[[#This Row],[Fylke]]),0)),"Ikke funnet") / 100</f>
        <v>68479.034223600014</v>
      </c>
      <c r="M46" s="35" cm="1">
        <f t="array" ref="M46">Kartleggingsplan[[#This Row],[Totalkostnad]] * IFERROR(INDEX(Prosjekttyper_Kostnadsfordeling[3],MATCH(1,(Prosjekttyper_Kostnadsfordeling[Prosjekttype]=Kartleggingsplan[[#This Row],[Prosjekt-type]]) * (Prosjekttyper_Kostnadsfordeling[Fylke]=Kartleggingsplan[[#This Row],[Fylke]]),0)),"Ikke funnet") / 100</f>
        <v>253578.5247996001</v>
      </c>
      <c r="N46" s="35" cm="1">
        <f t="array" ref="N46">Kartleggingsplan[[#This Row],[Totalkostnad]] * IFERROR(INDEX(Prosjekttyper_Kostnadsfordeling[4],MATCH(1,(Prosjekttyper_Kostnadsfordeling[Prosjekttype]=Kartleggingsplan[[#This Row],[Prosjekt-type]]) * (Prosjekttyper_Kostnadsfordeling[Fylke]=Kartleggingsplan[[#This Row],[Fylke]]),0)),"Ikke funnet") / 100</f>
        <v>172169.74674900007</v>
      </c>
      <c r="O46" s="35" cm="1">
        <f t="array" ref="O46">Kartleggingsplan[[#This Row],[Totalkostnad]] * IFERROR(INDEX(Prosjekttyper_Kostnadsfordeling[5],MATCH(1,(Prosjekttyper_Kostnadsfordeling[Prosjekttype]=Kartleggingsplan[[#This Row],[Prosjekt-type]]) * (Prosjekttyper_Kostnadsfordeling[Fylke]=Kartleggingsplan[[#This Row],[Fylke]]),0)),"Ikke funnet") / 100</f>
        <v>68479.034223600014</v>
      </c>
      <c r="P46" s="35" cm="1">
        <f t="array" ref="P46">Kartleggingsplan[[#This Row],[Totalkostnad]] * IFERROR(INDEX(Prosjekttyper_Kostnadsfordeling[6],MATCH(1,(Prosjekttyper_Kostnadsfordeling[Prosjekttype]=Kartleggingsplan[[#This Row],[Prosjekt-type]]) * (Prosjekttyper_Kostnadsfordeling[Fylke]=Kartleggingsplan[[#This Row],[Fylke]]),0)),"Ikke funnet") / 100</f>
        <v>46294.315867800011</v>
      </c>
      <c r="Q46" s="35" cm="1">
        <f t="array" ref="Q46">Kartleggingsplan[[#This Row],[Totalkostnad]] * IFERROR(INDEX(Prosjekttyper_Kostnadsfordeling[7],MATCH(1,(Prosjekttyper_Kostnadsfordeling[Prosjekttype]=Kartleggingsplan[[#This Row],[Prosjekt-type]]) * (Prosjekttyper_Kostnadsfordeling[Fylke]=Kartleggingsplan[[#This Row],[Fylke]]),0)),"Ikke funnet") / 100</f>
        <v>73125.964711800014</v>
      </c>
      <c r="R46" s="35" cm="1">
        <f t="array" ref="R46">Kartleggingsplan[[#This Row],[Totalkostnad]] * IFERROR(INDEX(Prosjekttyper_Kostnadsfordeling[8],MATCH(1,(Prosjekttyper_Kostnadsfordeling[Prosjekttype]=Kartleggingsplan[[#This Row],[Prosjekt-type]]) * (Prosjekttyper_Kostnadsfordeling[Fylke]=Kartleggingsplan[[#This Row],[Fylke]]),0)),"Ikke funnet") / 100</f>
        <v>0</v>
      </c>
      <c r="S46" s="35" cm="1">
        <f t="array" ref="S46">Kartleggingsplan[[#This Row],[Totalkostnad]] * IFERROR(INDEX(Prosjekttyper_Kostnadsfordeling[9],MATCH(1,(Prosjekttyper_Kostnadsfordeling[Prosjekttype]=Kartleggingsplan[[#This Row],[Prosjekt-type]]) * (Prosjekttyper_Kostnadsfordeling[Fylke]=Kartleggingsplan[[#This Row],[Fylke]]),0)),"Ikke funnet") / 100</f>
        <v>29942.564652000008</v>
      </c>
      <c r="T46" s="35" cm="1">
        <f t="array" ref="T46">Kartleggingsplan[[#This Row],[Totalkostnad]] * IFERROR(INDEX(Prosjekttyper_Kostnadsfordeling[10],MATCH(1,(Prosjekttyper_Kostnadsfordeling[Prosjekttype]=Kartleggingsplan[[#This Row],[Prosjekt-type]]) * (Prosjekttyper_Kostnadsfordeling[Fylke]=Kartleggingsplan[[#This Row],[Fylke]]),0)),"Ikke funnet") / 100</f>
        <v>0</v>
      </c>
      <c r="U46" s="35" cm="1">
        <f t="array" ref="U46">Kartleggingsplan[[#This Row],[Totalkostnad]] * IFERROR(INDEX(Prosjekttyper_Kostnadsfordeling[11],MATCH(1,(Prosjekttyper_Kostnadsfordeling[Prosjekttype]=Kartleggingsplan[[#This Row],[Prosjekt-type]]) * (Prosjekttyper_Kostnadsfordeling[Fylke]=Kartleggingsplan[[#This Row],[Fylke]]),0)),"Ikke funnet") / 100</f>
        <v>29553.700176000002</v>
      </c>
      <c r="V46" s="35" cm="1">
        <f t="array" ref="V46">Kartleggingsplan[[#This Row],[Totalkostnad]] * IFERROR(INDEX(Prosjekttyper_Kostnadsfordeling[12],MATCH(1,(Prosjekttyper_Kostnadsfordeling[Prosjekttype]=Kartleggingsplan[[#This Row],[Prosjekt-type]]) * (Prosjekttyper_Kostnadsfordeling[Fylke]=Kartleggingsplan[[#This Row],[Fylke]]),0)),"Ikke funnet") / 100</f>
        <v>0</v>
      </c>
      <c r="W46" s="35" cm="1">
        <f t="array" ref="W46">Kartleggingsplan[[#This Row],[Totalkostnad]] * IFERROR(INDEX(Prosjekttyper_Kostnadsfordeling[13],MATCH(1,(Prosjekttyper_Kostnadsfordeling[Prosjekttype]=Kartleggingsplan[[#This Row],[Prosjekt-type]]) * (Prosjekttyper_Kostnadsfordeling[Fylke]=Kartleggingsplan[[#This Row],[Fylke]]),0)),"Ikke funnet") / 100</f>
        <v>0</v>
      </c>
      <c r="X46" s="35" cm="1">
        <f t="array" ref="X46">Kartleggingsplan[[#This Row],[Totalkostnad]] * IFERROR(INDEX(Prosjekttyper_Kostnadsfordeling[14],MATCH(1,(Prosjekttyper_Kostnadsfordeling[Prosjekttype]=Kartleggingsplan[[#This Row],[Prosjekt-type]]) * (Prosjekttyper_Kostnadsfordeling[Fylke]=Kartleggingsplan[[#This Row],[Fylke]]),0)),"Ikke funnet") / 100</f>
        <v>0</v>
      </c>
      <c r="Y46" s="35" cm="1">
        <f t="array" ref="Y46">Kartleggingsplan[[#This Row],[Totalkostnad]] * IFERROR(INDEX(Prosjekttyper_Kostnadsfordeling[15],MATCH(1,(Prosjekttyper_Kostnadsfordeling[Prosjekttype]=Kartleggingsplan[[#This Row],[Prosjekt-type]]) * (Prosjekttyper_Kostnadsfordeling[Fylke]=Kartleggingsplan[[#This Row],[Fylke]]),0)),"Ikke funnet") / 100</f>
        <v>0</v>
      </c>
      <c r="Z46" s="35" cm="1">
        <f t="array" ref="Z46">Kartleggingsplan[[#This Row],[Totalkostnad]] * IFERROR(INDEX(Prosjekttyper_Kostnadsfordeling[16],MATCH(1,(Prosjekttyper_Kostnadsfordeling[Prosjekttype]=Kartleggingsplan[[#This Row],[Prosjekt-type]]) * (Prosjekttyper_Kostnadsfordeling[Fylke]=Kartleggingsplan[[#This Row],[Fylke]]),0)),"Ikke funnet") / 100</f>
        <v>0</v>
      </c>
      <c r="AA46" s="35" cm="1">
        <f t="array" ref="AA46">Kartleggingsplan[[#This Row],[Totalkostnad]] * IFERROR(INDEX(Prosjekttyper_Kostnadsfordeling[17],MATCH(1,(Prosjekttyper_Kostnadsfordeling[Prosjekttype]=Kartleggingsplan[[#This Row],[Prosjekt-type]]) * (Prosjekttyper_Kostnadsfordeling[Fylke]=Kartleggingsplan[[#This Row],[Fylke]]),0)),"Ikke funnet") / 100</f>
        <v>0</v>
      </c>
      <c r="AB46" s="35" cm="1">
        <f t="array" ref="AB46">Kartleggingsplan[[#This Row],[Totalkostnad]] * IFERROR(INDEX(Prosjekttyper_Kostnadsfordeling[18],MATCH(1,(Prosjekttyper_Kostnadsfordeling[Prosjekttype]=Kartleggingsplan[[#This Row],[Prosjekt-type]]) * (Prosjekttyper_Kostnadsfordeling[Fylke]=Kartleggingsplan[[#This Row],[Fylke]]),0)),"Ikke funnet") / 100</f>
        <v>0</v>
      </c>
      <c r="AC46" s="35" cm="1">
        <f t="array" ref="AC46">Kartleggingsplan[[#This Row],[Totalkostnad]] * IFERROR(INDEX(Prosjekttyper_Kostnadsfordeling[19],MATCH(1,(Prosjekttyper_Kostnadsfordeling[Prosjekttype]=Kartleggingsplan[[#This Row],[Prosjekt-type]]) * (Prosjekttyper_Kostnadsfordeling[Fylke]=Kartleggingsplan[[#This Row],[Fylke]]),0)),"Ikke funnet") / 100</f>
        <v>0</v>
      </c>
      <c r="AD46" s="35" cm="1">
        <f t="array" ref="AD46">Kartleggingsplan[[#This Row],[Totalkostnad]] * IFERROR(INDEX(Prosjekttyper_Kostnadsfordeling[20],MATCH(1,(Prosjekttyper_Kostnadsfordeling[Prosjekttype]=Kartleggingsplan[[#This Row],[Prosjekt-type]]) * (Prosjekttyper_Kostnadsfordeling[Fylke]=Kartleggingsplan[[#This Row],[Fylke]]),0)),"Ikke funnet") / 100</f>
        <v>0</v>
      </c>
      <c r="AE46" s="60" cm="1">
        <f t="array" ref="AE46">Kartleggingsplan[[#This Row],[Totalkostnad]] * IFERROR(INDEX(Prosjekttyper_Kostnadsfordeling[21],MATCH(1,(Prosjekttyper_Kostnadsfordeling[Prosjekttype]=Kartleggingsplan[[#This Row],[Prosjekt-type]]) * (Prosjekttyper_Kostnadsfordeling[Fylke]=Kartleggingsplan[[#This Row],[Fylke]]),0)),"Ikke funnet") / 100</f>
        <v>0</v>
      </c>
      <c r="AF46" s="60" cm="1">
        <f t="array" ref="AF46">Kartleggingsplan[[#This Row],[Totalkostnad]] * IFERROR(INDEX(Prosjekttyper_Kostnadsfordeling[22],MATCH(1,(Prosjekttyper_Kostnadsfordeling[Prosjekttype]=Kartleggingsplan[[#This Row],[Prosjekt-type]]) * (Prosjekttyper_Kostnadsfordeling[Fylke]=Kartleggingsplan[[#This Row],[Fylke]]),0)),"Ikke funnet") / 100</f>
        <v>0</v>
      </c>
      <c r="AG46" s="60" cm="1">
        <f t="array" ref="AG46">Kartleggingsplan[[#This Row],[Totalkostnad]] * IFERROR(INDEX(Prosjekttyper_Kostnadsfordeling[23],MATCH(1,(Prosjekttyper_Kostnadsfordeling[Prosjekttype]=Kartleggingsplan[[#This Row],[Prosjekt-type]]) * (Prosjekttyper_Kostnadsfordeling[Fylke]=Kartleggingsplan[[#This Row],[Fylke]]),0)),"Ikke funnet") / 100</f>
        <v>0</v>
      </c>
      <c r="AH46" s="60" cm="1">
        <f t="array" ref="AH46">Kartleggingsplan[[#This Row],[Totalkostnad]] * IFERROR(INDEX(Prosjekttyper_Kostnadsfordeling[24],MATCH(1,(Prosjekttyper_Kostnadsfordeling[Prosjekttype]=Kartleggingsplan[[#This Row],[Prosjekt-type]]) * (Prosjekttyper_Kostnadsfordeling[Fylke]=Kartleggingsplan[[#This Row],[Fylke]]),0)),"Ikke funnet") / 100</f>
        <v>0</v>
      </c>
      <c r="AI46" s="60" cm="1">
        <f t="array" ref="AI46">Kartleggingsplan[[#This Row],[Totalkostnad]] * IFERROR(INDEX(Prosjekttyper_Kostnadsfordeling[25],MATCH(1,(Prosjekttyper_Kostnadsfordeling[Prosjekttype]=Kartleggingsplan[[#This Row],[Prosjekt-type]]) * (Prosjekttyper_Kostnadsfordeling[Fylke]=Kartleggingsplan[[#This Row],[Fylke]]),0)),"Ikke funnet") / 100</f>
        <v>0</v>
      </c>
      <c r="AJ46" s="60" cm="1">
        <f t="array" ref="AJ46">Kartleggingsplan[[#This Row],[Totalkostnad]] * IFERROR(INDEX(Prosjekttyper_Kostnadsfordeling[26],MATCH(1,(Prosjekttyper_Kostnadsfordeling[Prosjekttype]=Kartleggingsplan[[#This Row],[Prosjekt-type]]) * (Prosjekttyper_Kostnadsfordeling[Fylke]=Kartleggingsplan[[#This Row],[Fylke]]),0)),"Ikke funnet") / 100</f>
        <v>0</v>
      </c>
      <c r="AK46" s="60" cm="1">
        <f t="array" ref="AK46">Kartleggingsplan[[#This Row],[Totalkostnad]] * IFERROR(INDEX(Prosjekttyper_Kostnadsfordeling[27],MATCH(1,(Prosjekttyper_Kostnadsfordeling[Prosjekttype]=Kartleggingsplan[[#This Row],[Prosjekt-type]]) * (Prosjekttyper_Kostnadsfordeling[Fylke]=Kartleggingsplan[[#This Row],[Fylke]]),0)),"Ikke funnet") / 100</f>
        <v>0</v>
      </c>
      <c r="AL46" s="60" cm="1">
        <f t="array" ref="AL46">Kartleggingsplan[[#This Row],[Totalkostnad]] * IFERROR(INDEX(Prosjekttyper_Kostnadsfordeling[28],MATCH(1,(Prosjekttyper_Kostnadsfordeling[Prosjekttype]=Kartleggingsplan[[#This Row],[Prosjekt-type]]) * (Prosjekttyper_Kostnadsfordeling[Fylke]=Kartleggingsplan[[#This Row],[Fylke]]),0)),"Ikke funnet") / 100</f>
        <v>0</v>
      </c>
      <c r="AM46" s="60" cm="1">
        <f t="array" ref="AM46">Kartleggingsplan[[#This Row],[Totalkostnad]] * IFERROR(INDEX(Prosjekttyper_Kostnadsfordeling[29],MATCH(1,(Prosjekttyper_Kostnadsfordeling[Prosjekttype]=Kartleggingsplan[[#This Row],[Prosjekt-type]]) * (Prosjekttyper_Kostnadsfordeling[Fylke]=Kartleggingsplan[[#This Row],[Fylke]]),0)),"Ikke funnet") / 100</f>
        <v>0</v>
      </c>
      <c r="AN46" s="60" cm="1">
        <f t="array" ref="AN46">Kartleggingsplan[[#This Row],[Totalkostnad]] * IFERROR(INDEX(Prosjekttyper_Kostnadsfordeling[30],MATCH(1,(Prosjekttyper_Kostnadsfordeling[Prosjekttype]=Kartleggingsplan[[#This Row],[Prosjekt-type]]) * (Prosjekttyper_Kostnadsfordeling[Fylke]=Kartleggingsplan[[#This Row],[Fylke]]),0)),"Ikke funnet") / 100</f>
        <v>0</v>
      </c>
    </row>
    <row r="47" spans="2:40" x14ac:dyDescent="0.25">
      <c r="B47" t="s">
        <v>55</v>
      </c>
      <c r="C47" s="78" cm="1">
        <f t="array" ref="C47">_xlfn.XLOOKUP(1, (Kommuner[Fylke] = Valgt_Fylke) * (Kommuner[Kommune] = Kartleggingsplan[[#This Row],[Kommune]]), Kommuner[Regionnr], "")</f>
        <v>2</v>
      </c>
      <c r="D47" s="39" t="s">
        <v>552</v>
      </c>
      <c r="E47" s="39" t="s">
        <v>298</v>
      </c>
      <c r="F47" s="34" t="str">
        <f>IFERROR(INDEX(Prosjektkalkyle[Prosjekttype], MATCH(Kartleggingsplan[[#This Row],[Prosjektnavn]], Prosjektkalkyle[Prosjektnavn], 0)), "Ikke funnet")</f>
        <v>FKB</v>
      </c>
      <c r="G47">
        <f>IFERROR(INDEX(Prosjektkalkyle[Oppstart år], MATCH(Kartleggingsplan[[#This Row],[Prosjektnavn]], Prosjektkalkyle[Prosjektnavn], 0)), "Ikke funnet")</f>
        <v>2027</v>
      </c>
      <c r="H47" s="56">
        <v>290.8</v>
      </c>
      <c r="I47" s="79" t="str">
        <f>IFERROR(INDEX(Prosjektkalkyle[Enhet], MATCH(Kartleggingsplan[[#This Row],[Prosjektnavn]], Prosjektkalkyle[Prosjektnavn], 0)), "Ikke funnet")</f>
        <v>km2</v>
      </c>
      <c r="J47" s="85">
        <f>IFERROR(INDEX(Prosjektkalkyle[ Kalkyle enhetskostnad inkl. mva], MATCH(Kartleggingsplan[[#This Row],[Prosjektnavn]], Prosjektkalkyle[Prosjektnavn], 0)), "Ikke funnet")*Kartleggingsplan[[#This Row],[Antall]]</f>
        <v>644340.68160000013</v>
      </c>
      <c r="K47" s="35" cm="1">
        <f t="array" ref="K47">Kartleggingsplan[[#This Row],[Totalkostnad]] * IFERROR(INDEX(Prosjekttyper_Kostnadsfordeling[1],MATCH(1,(Prosjekttyper_Kostnadsfordeling[Prosjekttype]=Kartleggingsplan[[#This Row],[Prosjekt-type]]) * (Prosjekttyper_Kostnadsfordeling[Fylke]=Kartleggingsplan[[#This Row],[Fylke]]),0)),"Ikke funnet") / 100</f>
        <v>54398.462044079999</v>
      </c>
      <c r="L47" s="35" cm="1">
        <f t="array" ref="L47">Kartleggingsplan[[#This Row],[Totalkostnad]] * IFERROR(INDEX(Prosjekttyper_Kostnadsfordeling[2],MATCH(1,(Prosjekttyper_Kostnadsfordeling[Prosjekttype]=Kartleggingsplan[[#This Row],[Prosjekt-type]]) * (Prosjekttyper_Kostnadsfordeling[Fylke]=Kartleggingsplan[[#This Row],[Fylke]]),0)),"Ikke funnet") / 100</f>
        <v>56734.19701488001</v>
      </c>
      <c r="M47" s="35" cm="1">
        <f t="array" ref="M47">Kartleggingsplan[[#This Row],[Totalkostnad]] * IFERROR(INDEX(Prosjekttyper_Kostnadsfordeling[3],MATCH(1,(Prosjekttyper_Kostnadsfordeling[Prosjekttype]=Kartleggingsplan[[#This Row],[Prosjekt-type]]) * (Prosjekttyper_Kostnadsfordeling[Fylke]=Kartleggingsplan[[#This Row],[Fylke]]),0)),"Ikke funnet") / 100</f>
        <v>210087.27923568006</v>
      </c>
      <c r="N47" s="35" cm="1">
        <f t="array" ref="N47">Kartleggingsplan[[#This Row],[Totalkostnad]] * IFERROR(INDEX(Prosjekttyper_Kostnadsfordeling[4],MATCH(1,(Prosjekttyper_Kostnadsfordeling[Prosjekttype]=Kartleggingsplan[[#This Row],[Prosjekt-type]]) * (Prosjekttyper_Kostnadsfordeling[Fylke]=Kartleggingsplan[[#This Row],[Fylke]]),0)),"Ikke funnet") / 100</f>
        <v>142640.91838920006</v>
      </c>
      <c r="O47" s="35" cm="1">
        <f t="array" ref="O47">Kartleggingsplan[[#This Row],[Totalkostnad]] * IFERROR(INDEX(Prosjekttyper_Kostnadsfordeling[5],MATCH(1,(Prosjekttyper_Kostnadsfordeling[Prosjekttype]=Kartleggingsplan[[#This Row],[Prosjekt-type]]) * (Prosjekttyper_Kostnadsfordeling[Fylke]=Kartleggingsplan[[#This Row],[Fylke]]),0)),"Ikke funnet") / 100</f>
        <v>56734.19701488001</v>
      </c>
      <c r="P47" s="35" cm="1">
        <f t="array" ref="P47">Kartleggingsplan[[#This Row],[Totalkostnad]] * IFERROR(INDEX(Prosjekttyper_Kostnadsfordeling[6],MATCH(1,(Prosjekttyper_Kostnadsfordeling[Prosjekttype]=Kartleggingsplan[[#This Row],[Prosjekt-type]]) * (Prosjekttyper_Kostnadsfordeling[Fylke]=Kartleggingsplan[[#This Row],[Fylke]]),0)),"Ikke funnet") / 100</f>
        <v>38354.379072240008</v>
      </c>
      <c r="Q47" s="35" cm="1">
        <f t="array" ref="Q47">Kartleggingsplan[[#This Row],[Totalkostnad]] * IFERROR(INDEX(Prosjekttyper_Kostnadsfordeling[7],MATCH(1,(Prosjekttyper_Kostnadsfordeling[Prosjekttype]=Kartleggingsplan[[#This Row],[Prosjekt-type]]) * (Prosjekttyper_Kostnadsfordeling[Fylke]=Kartleggingsplan[[#This Row],[Fylke]]),0)),"Ikke funnet") / 100</f>
        <v>60584.132587440014</v>
      </c>
      <c r="R47" s="35" cm="1">
        <f t="array" ref="R47">Kartleggingsplan[[#This Row],[Totalkostnad]] * IFERROR(INDEX(Prosjekttyper_Kostnadsfordeling[8],MATCH(1,(Prosjekttyper_Kostnadsfordeling[Prosjekttype]=Kartleggingsplan[[#This Row],[Prosjekt-type]]) * (Prosjekttyper_Kostnadsfordeling[Fylke]=Kartleggingsplan[[#This Row],[Fylke]]),0)),"Ikke funnet") / 100</f>
        <v>0</v>
      </c>
      <c r="S47" s="35" cm="1">
        <f t="array" ref="S47">Kartleggingsplan[[#This Row],[Totalkostnad]] * IFERROR(INDEX(Prosjekttyper_Kostnadsfordeling[9],MATCH(1,(Prosjekttyper_Kostnadsfordeling[Prosjekttype]=Kartleggingsplan[[#This Row],[Prosjekt-type]]) * (Prosjekttyper_Kostnadsfordeling[Fylke]=Kartleggingsplan[[#This Row],[Fylke]]),0)),"Ikke funnet") / 100</f>
        <v>24807.116241600004</v>
      </c>
      <c r="T47" s="35" cm="1">
        <f t="array" ref="T47">Kartleggingsplan[[#This Row],[Totalkostnad]] * IFERROR(INDEX(Prosjekttyper_Kostnadsfordeling[10],MATCH(1,(Prosjekttyper_Kostnadsfordeling[Prosjekttype]=Kartleggingsplan[[#This Row],[Prosjekt-type]]) * (Prosjekttyper_Kostnadsfordeling[Fylke]=Kartleggingsplan[[#This Row],[Fylke]]),0)),"Ikke funnet") / 100</f>
        <v>0</v>
      </c>
      <c r="U47" s="35" cm="1">
        <f t="array" ref="U47">Kartleggingsplan[[#This Row],[Totalkostnad]] * IFERROR(INDEX(Prosjekttyper_Kostnadsfordeling[11],MATCH(1,(Prosjekttyper_Kostnadsfordeling[Prosjekttype]=Kartleggingsplan[[#This Row],[Prosjekt-type]]) * (Prosjekttyper_Kostnadsfordeling[Fylke]=Kartleggingsplan[[#This Row],[Fylke]]),0)),"Ikke funnet") / 100</f>
        <v>24484.945900800005</v>
      </c>
      <c r="V47" s="35" cm="1">
        <f t="array" ref="V47">Kartleggingsplan[[#This Row],[Totalkostnad]] * IFERROR(INDEX(Prosjekttyper_Kostnadsfordeling[12],MATCH(1,(Prosjekttyper_Kostnadsfordeling[Prosjekttype]=Kartleggingsplan[[#This Row],[Prosjekt-type]]) * (Prosjekttyper_Kostnadsfordeling[Fylke]=Kartleggingsplan[[#This Row],[Fylke]]),0)),"Ikke funnet") / 100</f>
        <v>0</v>
      </c>
      <c r="W47" s="35" cm="1">
        <f t="array" ref="W47">Kartleggingsplan[[#This Row],[Totalkostnad]] * IFERROR(INDEX(Prosjekttyper_Kostnadsfordeling[13],MATCH(1,(Prosjekttyper_Kostnadsfordeling[Prosjekttype]=Kartleggingsplan[[#This Row],[Prosjekt-type]]) * (Prosjekttyper_Kostnadsfordeling[Fylke]=Kartleggingsplan[[#This Row],[Fylke]]),0)),"Ikke funnet") / 100</f>
        <v>0</v>
      </c>
      <c r="X47" s="35" cm="1">
        <f t="array" ref="X47">Kartleggingsplan[[#This Row],[Totalkostnad]] * IFERROR(INDEX(Prosjekttyper_Kostnadsfordeling[14],MATCH(1,(Prosjekttyper_Kostnadsfordeling[Prosjekttype]=Kartleggingsplan[[#This Row],[Prosjekt-type]]) * (Prosjekttyper_Kostnadsfordeling[Fylke]=Kartleggingsplan[[#This Row],[Fylke]]),0)),"Ikke funnet") / 100</f>
        <v>0</v>
      </c>
      <c r="Y47" s="35" cm="1">
        <f t="array" ref="Y47">Kartleggingsplan[[#This Row],[Totalkostnad]] * IFERROR(INDEX(Prosjekttyper_Kostnadsfordeling[15],MATCH(1,(Prosjekttyper_Kostnadsfordeling[Prosjekttype]=Kartleggingsplan[[#This Row],[Prosjekt-type]]) * (Prosjekttyper_Kostnadsfordeling[Fylke]=Kartleggingsplan[[#This Row],[Fylke]]),0)),"Ikke funnet") / 100</f>
        <v>0</v>
      </c>
      <c r="Z47" s="35" cm="1">
        <f t="array" ref="Z47">Kartleggingsplan[[#This Row],[Totalkostnad]] * IFERROR(INDEX(Prosjekttyper_Kostnadsfordeling[16],MATCH(1,(Prosjekttyper_Kostnadsfordeling[Prosjekttype]=Kartleggingsplan[[#This Row],[Prosjekt-type]]) * (Prosjekttyper_Kostnadsfordeling[Fylke]=Kartleggingsplan[[#This Row],[Fylke]]),0)),"Ikke funnet") / 100</f>
        <v>0</v>
      </c>
      <c r="AA47" s="35" cm="1">
        <f t="array" ref="AA47">Kartleggingsplan[[#This Row],[Totalkostnad]] * IFERROR(INDEX(Prosjekttyper_Kostnadsfordeling[17],MATCH(1,(Prosjekttyper_Kostnadsfordeling[Prosjekttype]=Kartleggingsplan[[#This Row],[Prosjekt-type]]) * (Prosjekttyper_Kostnadsfordeling[Fylke]=Kartleggingsplan[[#This Row],[Fylke]]),0)),"Ikke funnet") / 100</f>
        <v>0</v>
      </c>
      <c r="AB47" s="35" cm="1">
        <f t="array" ref="AB47">Kartleggingsplan[[#This Row],[Totalkostnad]] * IFERROR(INDEX(Prosjekttyper_Kostnadsfordeling[18],MATCH(1,(Prosjekttyper_Kostnadsfordeling[Prosjekttype]=Kartleggingsplan[[#This Row],[Prosjekt-type]]) * (Prosjekttyper_Kostnadsfordeling[Fylke]=Kartleggingsplan[[#This Row],[Fylke]]),0)),"Ikke funnet") / 100</f>
        <v>0</v>
      </c>
      <c r="AC47" s="35" cm="1">
        <f t="array" ref="AC47">Kartleggingsplan[[#This Row],[Totalkostnad]] * IFERROR(INDEX(Prosjekttyper_Kostnadsfordeling[19],MATCH(1,(Prosjekttyper_Kostnadsfordeling[Prosjekttype]=Kartleggingsplan[[#This Row],[Prosjekt-type]]) * (Prosjekttyper_Kostnadsfordeling[Fylke]=Kartleggingsplan[[#This Row],[Fylke]]),0)),"Ikke funnet") / 100</f>
        <v>0</v>
      </c>
      <c r="AD47" s="35" cm="1">
        <f t="array" ref="AD47">Kartleggingsplan[[#This Row],[Totalkostnad]] * IFERROR(INDEX(Prosjekttyper_Kostnadsfordeling[20],MATCH(1,(Prosjekttyper_Kostnadsfordeling[Prosjekttype]=Kartleggingsplan[[#This Row],[Prosjekt-type]]) * (Prosjekttyper_Kostnadsfordeling[Fylke]=Kartleggingsplan[[#This Row],[Fylke]]),0)),"Ikke funnet") / 100</f>
        <v>0</v>
      </c>
      <c r="AE47" s="60" cm="1">
        <f t="array" ref="AE47">Kartleggingsplan[[#This Row],[Totalkostnad]] * IFERROR(INDEX(Prosjekttyper_Kostnadsfordeling[21],MATCH(1,(Prosjekttyper_Kostnadsfordeling[Prosjekttype]=Kartleggingsplan[[#This Row],[Prosjekt-type]]) * (Prosjekttyper_Kostnadsfordeling[Fylke]=Kartleggingsplan[[#This Row],[Fylke]]),0)),"Ikke funnet") / 100</f>
        <v>0</v>
      </c>
      <c r="AF47" s="60" cm="1">
        <f t="array" ref="AF47">Kartleggingsplan[[#This Row],[Totalkostnad]] * IFERROR(INDEX(Prosjekttyper_Kostnadsfordeling[22],MATCH(1,(Prosjekttyper_Kostnadsfordeling[Prosjekttype]=Kartleggingsplan[[#This Row],[Prosjekt-type]]) * (Prosjekttyper_Kostnadsfordeling[Fylke]=Kartleggingsplan[[#This Row],[Fylke]]),0)),"Ikke funnet") / 100</f>
        <v>0</v>
      </c>
      <c r="AG47" s="60" cm="1">
        <f t="array" ref="AG47">Kartleggingsplan[[#This Row],[Totalkostnad]] * IFERROR(INDEX(Prosjekttyper_Kostnadsfordeling[23],MATCH(1,(Prosjekttyper_Kostnadsfordeling[Prosjekttype]=Kartleggingsplan[[#This Row],[Prosjekt-type]]) * (Prosjekttyper_Kostnadsfordeling[Fylke]=Kartleggingsplan[[#This Row],[Fylke]]),0)),"Ikke funnet") / 100</f>
        <v>0</v>
      </c>
      <c r="AH47" s="60" cm="1">
        <f t="array" ref="AH47">Kartleggingsplan[[#This Row],[Totalkostnad]] * IFERROR(INDEX(Prosjekttyper_Kostnadsfordeling[24],MATCH(1,(Prosjekttyper_Kostnadsfordeling[Prosjekttype]=Kartleggingsplan[[#This Row],[Prosjekt-type]]) * (Prosjekttyper_Kostnadsfordeling[Fylke]=Kartleggingsplan[[#This Row],[Fylke]]),0)),"Ikke funnet") / 100</f>
        <v>0</v>
      </c>
      <c r="AI47" s="60" cm="1">
        <f t="array" ref="AI47">Kartleggingsplan[[#This Row],[Totalkostnad]] * IFERROR(INDEX(Prosjekttyper_Kostnadsfordeling[25],MATCH(1,(Prosjekttyper_Kostnadsfordeling[Prosjekttype]=Kartleggingsplan[[#This Row],[Prosjekt-type]]) * (Prosjekttyper_Kostnadsfordeling[Fylke]=Kartleggingsplan[[#This Row],[Fylke]]),0)),"Ikke funnet") / 100</f>
        <v>0</v>
      </c>
      <c r="AJ47" s="60" cm="1">
        <f t="array" ref="AJ47">Kartleggingsplan[[#This Row],[Totalkostnad]] * IFERROR(INDEX(Prosjekttyper_Kostnadsfordeling[26],MATCH(1,(Prosjekttyper_Kostnadsfordeling[Prosjekttype]=Kartleggingsplan[[#This Row],[Prosjekt-type]]) * (Prosjekttyper_Kostnadsfordeling[Fylke]=Kartleggingsplan[[#This Row],[Fylke]]),0)),"Ikke funnet") / 100</f>
        <v>0</v>
      </c>
      <c r="AK47" s="60" cm="1">
        <f t="array" ref="AK47">Kartleggingsplan[[#This Row],[Totalkostnad]] * IFERROR(INDEX(Prosjekttyper_Kostnadsfordeling[27],MATCH(1,(Prosjekttyper_Kostnadsfordeling[Prosjekttype]=Kartleggingsplan[[#This Row],[Prosjekt-type]]) * (Prosjekttyper_Kostnadsfordeling[Fylke]=Kartleggingsplan[[#This Row],[Fylke]]),0)),"Ikke funnet") / 100</f>
        <v>0</v>
      </c>
      <c r="AL47" s="60" cm="1">
        <f t="array" ref="AL47">Kartleggingsplan[[#This Row],[Totalkostnad]] * IFERROR(INDEX(Prosjekttyper_Kostnadsfordeling[28],MATCH(1,(Prosjekttyper_Kostnadsfordeling[Prosjekttype]=Kartleggingsplan[[#This Row],[Prosjekt-type]]) * (Prosjekttyper_Kostnadsfordeling[Fylke]=Kartleggingsplan[[#This Row],[Fylke]]),0)),"Ikke funnet") / 100</f>
        <v>0</v>
      </c>
      <c r="AM47" s="60" cm="1">
        <f t="array" ref="AM47">Kartleggingsplan[[#This Row],[Totalkostnad]] * IFERROR(INDEX(Prosjekttyper_Kostnadsfordeling[29],MATCH(1,(Prosjekttyper_Kostnadsfordeling[Prosjekttype]=Kartleggingsplan[[#This Row],[Prosjekt-type]]) * (Prosjekttyper_Kostnadsfordeling[Fylke]=Kartleggingsplan[[#This Row],[Fylke]]),0)),"Ikke funnet") / 100</f>
        <v>0</v>
      </c>
      <c r="AN47" s="60" cm="1">
        <f t="array" ref="AN47">Kartleggingsplan[[#This Row],[Totalkostnad]] * IFERROR(INDEX(Prosjekttyper_Kostnadsfordeling[30],MATCH(1,(Prosjekttyper_Kostnadsfordeling[Prosjekttype]=Kartleggingsplan[[#This Row],[Prosjekt-type]]) * (Prosjekttyper_Kostnadsfordeling[Fylke]=Kartleggingsplan[[#This Row],[Fylke]]),0)),"Ikke funnet") / 100</f>
        <v>0</v>
      </c>
    </row>
    <row r="48" spans="2:40" x14ac:dyDescent="0.25">
      <c r="B48" t="s">
        <v>55</v>
      </c>
      <c r="C48" s="78" cm="1">
        <f t="array" ref="C48">_xlfn.XLOOKUP(1, (Kommuner[Fylke] = Valgt_Fylke) * (Kommuner[Kommune] = Kartleggingsplan[[#This Row],[Kommune]]), Kommuner[Regionnr], "")</f>
        <v>2</v>
      </c>
      <c r="D48" s="39" t="s">
        <v>552</v>
      </c>
      <c r="E48" s="39" t="s">
        <v>297</v>
      </c>
      <c r="F48" s="34" t="str">
        <f>IFERROR(INDEX(Prosjektkalkyle[Prosjekttype], MATCH(Kartleggingsplan[[#This Row],[Prosjektnavn]], Prosjektkalkyle[Prosjektnavn], 0)), "Ikke funnet")</f>
        <v>FKB</v>
      </c>
      <c r="G48">
        <f>IFERROR(INDEX(Prosjektkalkyle[Oppstart år], MATCH(Kartleggingsplan[[#This Row],[Prosjektnavn]], Prosjektkalkyle[Prosjektnavn], 0)), "Ikke funnet")</f>
        <v>2027</v>
      </c>
      <c r="H48" s="56">
        <v>185.4</v>
      </c>
      <c r="I48" s="79" t="str">
        <f>IFERROR(INDEX(Prosjektkalkyle[Enhet], MATCH(Kartleggingsplan[[#This Row],[Prosjektnavn]], Prosjektkalkyle[Prosjektnavn], 0)), "Ikke funnet")</f>
        <v>km2</v>
      </c>
      <c r="J48" s="85">
        <f>IFERROR(INDEX(Prosjektkalkyle[ Kalkyle enhetskostnad inkl. mva], MATCH(Kartleggingsplan[[#This Row],[Prosjektnavn]], Prosjektkalkyle[Prosjektnavn], 0)), "Ikke funnet")*Kartleggingsplan[[#This Row],[Antall]]</f>
        <v>410800.42080000008</v>
      </c>
      <c r="K48" s="35" cm="1">
        <f t="array" ref="K48">Kartleggingsplan[[#This Row],[Totalkostnad]] * IFERROR(INDEX(Prosjekttyper_Kostnadsfordeling[1],MATCH(1,(Prosjekttyper_Kostnadsfordeling[Prosjekttype]=Kartleggingsplan[[#This Row],[Prosjekt-type]]) * (Prosjekttyper_Kostnadsfordeling[Fylke]=Kartleggingsplan[[#This Row],[Fylke]]),0)),"Ikke funnet") / 100</f>
        <v>34681.825526040004</v>
      </c>
      <c r="L48" s="35" cm="1">
        <f t="array" ref="L48">Kartleggingsplan[[#This Row],[Totalkostnad]] * IFERROR(INDEX(Prosjekttyper_Kostnadsfordeling[2],MATCH(1,(Prosjekttyper_Kostnadsfordeling[Prosjekttype]=Kartleggingsplan[[#This Row],[Prosjekt-type]]) * (Prosjekttyper_Kostnadsfordeling[Fylke]=Kartleggingsplan[[#This Row],[Fylke]]),0)),"Ikke funnet") / 100</f>
        <v>36170.977051440008</v>
      </c>
      <c r="M48" s="35" cm="1">
        <f t="array" ref="M48">Kartleggingsplan[[#This Row],[Totalkostnad]] * IFERROR(INDEX(Prosjekttyper_Kostnadsfordeling[3],MATCH(1,(Prosjekttyper_Kostnadsfordeling[Prosjekttype]=Kartleggingsplan[[#This Row],[Prosjekt-type]]) * (Prosjekttyper_Kostnadsfordeling[Fylke]=Kartleggingsplan[[#This Row],[Fylke]]),0)),"Ikke funnet") / 100</f>
        <v>133941.47720184003</v>
      </c>
      <c r="N48" s="35" cm="1">
        <f t="array" ref="N48">Kartleggingsplan[[#This Row],[Totalkostnad]] * IFERROR(INDEX(Prosjekttyper_Kostnadsfordeling[4],MATCH(1,(Prosjekttyper_Kostnadsfordeling[Prosjekttype]=Kartleggingsplan[[#This Row],[Prosjekt-type]]) * (Prosjekttyper_Kostnadsfordeling[Fylke]=Kartleggingsplan[[#This Row],[Fylke]]),0)),"Ikke funnet") / 100</f>
        <v>90940.943154600027</v>
      </c>
      <c r="O48" s="35" cm="1">
        <f t="array" ref="O48">Kartleggingsplan[[#This Row],[Totalkostnad]] * IFERROR(INDEX(Prosjekttyper_Kostnadsfordeling[5],MATCH(1,(Prosjekttyper_Kostnadsfordeling[Prosjekttype]=Kartleggingsplan[[#This Row],[Prosjekt-type]]) * (Prosjekttyper_Kostnadsfordeling[Fylke]=Kartleggingsplan[[#This Row],[Fylke]]),0)),"Ikke funnet") / 100</f>
        <v>36170.977051440008</v>
      </c>
      <c r="P48" s="35" cm="1">
        <f t="array" ref="P48">Kartleggingsplan[[#This Row],[Totalkostnad]] * IFERROR(INDEX(Prosjekttyper_Kostnadsfordeling[6],MATCH(1,(Prosjekttyper_Kostnadsfordeling[Prosjekttype]=Kartleggingsplan[[#This Row],[Prosjekt-type]]) * (Prosjekttyper_Kostnadsfordeling[Fylke]=Kartleggingsplan[[#This Row],[Fylke]]),0)),"Ikke funnet") / 100</f>
        <v>24452.895048120008</v>
      </c>
      <c r="Q48" s="35" cm="1">
        <f t="array" ref="Q48">Kartleggingsplan[[#This Row],[Totalkostnad]] * IFERROR(INDEX(Prosjekttyper_Kostnadsfordeling[7],MATCH(1,(Prosjekttyper_Kostnadsfordeling[Prosjekttype]=Kartleggingsplan[[#This Row],[Prosjekt-type]]) * (Prosjekttyper_Kostnadsfordeling[Fylke]=Kartleggingsplan[[#This Row],[Fylke]]),0)),"Ikke funnet") / 100</f>
        <v>38625.509565720007</v>
      </c>
      <c r="R48" s="35" cm="1">
        <f t="array" ref="R48">Kartleggingsplan[[#This Row],[Totalkostnad]] * IFERROR(INDEX(Prosjekttyper_Kostnadsfordeling[8],MATCH(1,(Prosjekttyper_Kostnadsfordeling[Prosjekttype]=Kartleggingsplan[[#This Row],[Prosjekt-type]]) * (Prosjekttyper_Kostnadsfordeling[Fylke]=Kartleggingsplan[[#This Row],[Fylke]]),0)),"Ikke funnet") / 100</f>
        <v>0</v>
      </c>
      <c r="S48" s="35" cm="1">
        <f t="array" ref="S48">Kartleggingsplan[[#This Row],[Totalkostnad]] * IFERROR(INDEX(Prosjekttyper_Kostnadsfordeling[9],MATCH(1,(Prosjekttyper_Kostnadsfordeling[Prosjekttype]=Kartleggingsplan[[#This Row],[Prosjekt-type]]) * (Prosjekttyper_Kostnadsfordeling[Fylke]=Kartleggingsplan[[#This Row],[Fylke]]),0)),"Ikke funnet") / 100</f>
        <v>15815.816200800002</v>
      </c>
      <c r="T48" s="35" cm="1">
        <f t="array" ref="T48">Kartleggingsplan[[#This Row],[Totalkostnad]] * IFERROR(INDEX(Prosjekttyper_Kostnadsfordeling[10],MATCH(1,(Prosjekttyper_Kostnadsfordeling[Prosjekttype]=Kartleggingsplan[[#This Row],[Prosjekt-type]]) * (Prosjekttyper_Kostnadsfordeling[Fylke]=Kartleggingsplan[[#This Row],[Fylke]]),0)),"Ikke funnet") / 100</f>
        <v>0</v>
      </c>
      <c r="U48" s="35" cm="1">
        <f t="array" ref="U48">Kartleggingsplan[[#This Row],[Totalkostnad]] * IFERROR(INDEX(Prosjekttyper_Kostnadsfordeling[11],MATCH(1,(Prosjekttyper_Kostnadsfordeling[Prosjekttype]=Kartleggingsplan[[#This Row],[Prosjekt-type]]) * (Prosjekttyper_Kostnadsfordeling[Fylke]=Kartleggingsplan[[#This Row],[Fylke]]),0)),"Ikke funnet") / 100</f>
        <v>15610.415990400003</v>
      </c>
      <c r="V48" s="35" cm="1">
        <f t="array" ref="V48">Kartleggingsplan[[#This Row],[Totalkostnad]] * IFERROR(INDEX(Prosjekttyper_Kostnadsfordeling[12],MATCH(1,(Prosjekttyper_Kostnadsfordeling[Prosjekttype]=Kartleggingsplan[[#This Row],[Prosjekt-type]]) * (Prosjekttyper_Kostnadsfordeling[Fylke]=Kartleggingsplan[[#This Row],[Fylke]]),0)),"Ikke funnet") / 100</f>
        <v>0</v>
      </c>
      <c r="W48" s="35" cm="1">
        <f t="array" ref="W48">Kartleggingsplan[[#This Row],[Totalkostnad]] * IFERROR(INDEX(Prosjekttyper_Kostnadsfordeling[13],MATCH(1,(Prosjekttyper_Kostnadsfordeling[Prosjekttype]=Kartleggingsplan[[#This Row],[Prosjekt-type]]) * (Prosjekttyper_Kostnadsfordeling[Fylke]=Kartleggingsplan[[#This Row],[Fylke]]),0)),"Ikke funnet") / 100</f>
        <v>0</v>
      </c>
      <c r="X48" s="35" cm="1">
        <f t="array" ref="X48">Kartleggingsplan[[#This Row],[Totalkostnad]] * IFERROR(INDEX(Prosjekttyper_Kostnadsfordeling[14],MATCH(1,(Prosjekttyper_Kostnadsfordeling[Prosjekttype]=Kartleggingsplan[[#This Row],[Prosjekt-type]]) * (Prosjekttyper_Kostnadsfordeling[Fylke]=Kartleggingsplan[[#This Row],[Fylke]]),0)),"Ikke funnet") / 100</f>
        <v>0</v>
      </c>
      <c r="Y48" s="35" cm="1">
        <f t="array" ref="Y48">Kartleggingsplan[[#This Row],[Totalkostnad]] * IFERROR(INDEX(Prosjekttyper_Kostnadsfordeling[15],MATCH(1,(Prosjekttyper_Kostnadsfordeling[Prosjekttype]=Kartleggingsplan[[#This Row],[Prosjekt-type]]) * (Prosjekttyper_Kostnadsfordeling[Fylke]=Kartleggingsplan[[#This Row],[Fylke]]),0)),"Ikke funnet") / 100</f>
        <v>0</v>
      </c>
      <c r="Z48" s="35" cm="1">
        <f t="array" ref="Z48">Kartleggingsplan[[#This Row],[Totalkostnad]] * IFERROR(INDEX(Prosjekttyper_Kostnadsfordeling[16],MATCH(1,(Prosjekttyper_Kostnadsfordeling[Prosjekttype]=Kartleggingsplan[[#This Row],[Prosjekt-type]]) * (Prosjekttyper_Kostnadsfordeling[Fylke]=Kartleggingsplan[[#This Row],[Fylke]]),0)),"Ikke funnet") / 100</f>
        <v>0</v>
      </c>
      <c r="AA48" s="35" cm="1">
        <f t="array" ref="AA48">Kartleggingsplan[[#This Row],[Totalkostnad]] * IFERROR(INDEX(Prosjekttyper_Kostnadsfordeling[17],MATCH(1,(Prosjekttyper_Kostnadsfordeling[Prosjekttype]=Kartleggingsplan[[#This Row],[Prosjekt-type]]) * (Prosjekttyper_Kostnadsfordeling[Fylke]=Kartleggingsplan[[#This Row],[Fylke]]),0)),"Ikke funnet") / 100</f>
        <v>0</v>
      </c>
      <c r="AB48" s="35" cm="1">
        <f t="array" ref="AB48">Kartleggingsplan[[#This Row],[Totalkostnad]] * IFERROR(INDEX(Prosjekttyper_Kostnadsfordeling[18],MATCH(1,(Prosjekttyper_Kostnadsfordeling[Prosjekttype]=Kartleggingsplan[[#This Row],[Prosjekt-type]]) * (Prosjekttyper_Kostnadsfordeling[Fylke]=Kartleggingsplan[[#This Row],[Fylke]]),0)),"Ikke funnet") / 100</f>
        <v>0</v>
      </c>
      <c r="AC48" s="35" cm="1">
        <f t="array" ref="AC48">Kartleggingsplan[[#This Row],[Totalkostnad]] * IFERROR(INDEX(Prosjekttyper_Kostnadsfordeling[19],MATCH(1,(Prosjekttyper_Kostnadsfordeling[Prosjekttype]=Kartleggingsplan[[#This Row],[Prosjekt-type]]) * (Prosjekttyper_Kostnadsfordeling[Fylke]=Kartleggingsplan[[#This Row],[Fylke]]),0)),"Ikke funnet") / 100</f>
        <v>0</v>
      </c>
      <c r="AD48" s="35" cm="1">
        <f t="array" ref="AD48">Kartleggingsplan[[#This Row],[Totalkostnad]] * IFERROR(INDEX(Prosjekttyper_Kostnadsfordeling[20],MATCH(1,(Prosjekttyper_Kostnadsfordeling[Prosjekttype]=Kartleggingsplan[[#This Row],[Prosjekt-type]]) * (Prosjekttyper_Kostnadsfordeling[Fylke]=Kartleggingsplan[[#This Row],[Fylke]]),0)),"Ikke funnet") / 100</f>
        <v>0</v>
      </c>
      <c r="AE48" s="60" cm="1">
        <f t="array" ref="AE48">Kartleggingsplan[[#This Row],[Totalkostnad]] * IFERROR(INDEX(Prosjekttyper_Kostnadsfordeling[21],MATCH(1,(Prosjekttyper_Kostnadsfordeling[Prosjekttype]=Kartleggingsplan[[#This Row],[Prosjekt-type]]) * (Prosjekttyper_Kostnadsfordeling[Fylke]=Kartleggingsplan[[#This Row],[Fylke]]),0)),"Ikke funnet") / 100</f>
        <v>0</v>
      </c>
      <c r="AF48" s="60" cm="1">
        <f t="array" ref="AF48">Kartleggingsplan[[#This Row],[Totalkostnad]] * IFERROR(INDEX(Prosjekttyper_Kostnadsfordeling[22],MATCH(1,(Prosjekttyper_Kostnadsfordeling[Prosjekttype]=Kartleggingsplan[[#This Row],[Prosjekt-type]]) * (Prosjekttyper_Kostnadsfordeling[Fylke]=Kartleggingsplan[[#This Row],[Fylke]]),0)),"Ikke funnet") / 100</f>
        <v>0</v>
      </c>
      <c r="AG48" s="60" cm="1">
        <f t="array" ref="AG48">Kartleggingsplan[[#This Row],[Totalkostnad]] * IFERROR(INDEX(Prosjekttyper_Kostnadsfordeling[23],MATCH(1,(Prosjekttyper_Kostnadsfordeling[Prosjekttype]=Kartleggingsplan[[#This Row],[Prosjekt-type]]) * (Prosjekttyper_Kostnadsfordeling[Fylke]=Kartleggingsplan[[#This Row],[Fylke]]),0)),"Ikke funnet") / 100</f>
        <v>0</v>
      </c>
      <c r="AH48" s="60" cm="1">
        <f t="array" ref="AH48">Kartleggingsplan[[#This Row],[Totalkostnad]] * IFERROR(INDEX(Prosjekttyper_Kostnadsfordeling[24],MATCH(1,(Prosjekttyper_Kostnadsfordeling[Prosjekttype]=Kartleggingsplan[[#This Row],[Prosjekt-type]]) * (Prosjekttyper_Kostnadsfordeling[Fylke]=Kartleggingsplan[[#This Row],[Fylke]]),0)),"Ikke funnet") / 100</f>
        <v>0</v>
      </c>
      <c r="AI48" s="60" cm="1">
        <f t="array" ref="AI48">Kartleggingsplan[[#This Row],[Totalkostnad]] * IFERROR(INDEX(Prosjekttyper_Kostnadsfordeling[25],MATCH(1,(Prosjekttyper_Kostnadsfordeling[Prosjekttype]=Kartleggingsplan[[#This Row],[Prosjekt-type]]) * (Prosjekttyper_Kostnadsfordeling[Fylke]=Kartleggingsplan[[#This Row],[Fylke]]),0)),"Ikke funnet") / 100</f>
        <v>0</v>
      </c>
      <c r="AJ48" s="60" cm="1">
        <f t="array" ref="AJ48">Kartleggingsplan[[#This Row],[Totalkostnad]] * IFERROR(INDEX(Prosjekttyper_Kostnadsfordeling[26],MATCH(1,(Prosjekttyper_Kostnadsfordeling[Prosjekttype]=Kartleggingsplan[[#This Row],[Prosjekt-type]]) * (Prosjekttyper_Kostnadsfordeling[Fylke]=Kartleggingsplan[[#This Row],[Fylke]]),0)),"Ikke funnet") / 100</f>
        <v>0</v>
      </c>
      <c r="AK48" s="60" cm="1">
        <f t="array" ref="AK48">Kartleggingsplan[[#This Row],[Totalkostnad]] * IFERROR(INDEX(Prosjekttyper_Kostnadsfordeling[27],MATCH(1,(Prosjekttyper_Kostnadsfordeling[Prosjekttype]=Kartleggingsplan[[#This Row],[Prosjekt-type]]) * (Prosjekttyper_Kostnadsfordeling[Fylke]=Kartleggingsplan[[#This Row],[Fylke]]),0)),"Ikke funnet") / 100</f>
        <v>0</v>
      </c>
      <c r="AL48" s="60" cm="1">
        <f t="array" ref="AL48">Kartleggingsplan[[#This Row],[Totalkostnad]] * IFERROR(INDEX(Prosjekttyper_Kostnadsfordeling[28],MATCH(1,(Prosjekttyper_Kostnadsfordeling[Prosjekttype]=Kartleggingsplan[[#This Row],[Prosjekt-type]]) * (Prosjekttyper_Kostnadsfordeling[Fylke]=Kartleggingsplan[[#This Row],[Fylke]]),0)),"Ikke funnet") / 100</f>
        <v>0</v>
      </c>
      <c r="AM48" s="60" cm="1">
        <f t="array" ref="AM48">Kartleggingsplan[[#This Row],[Totalkostnad]] * IFERROR(INDEX(Prosjekttyper_Kostnadsfordeling[29],MATCH(1,(Prosjekttyper_Kostnadsfordeling[Prosjekttype]=Kartleggingsplan[[#This Row],[Prosjekt-type]]) * (Prosjekttyper_Kostnadsfordeling[Fylke]=Kartleggingsplan[[#This Row],[Fylke]]),0)),"Ikke funnet") / 100</f>
        <v>0</v>
      </c>
      <c r="AN48" s="60" cm="1">
        <f t="array" ref="AN48">Kartleggingsplan[[#This Row],[Totalkostnad]] * IFERROR(INDEX(Prosjekttyper_Kostnadsfordeling[30],MATCH(1,(Prosjekttyper_Kostnadsfordeling[Prosjekttype]=Kartleggingsplan[[#This Row],[Prosjekt-type]]) * (Prosjekttyper_Kostnadsfordeling[Fylke]=Kartleggingsplan[[#This Row],[Fylke]]),0)),"Ikke funnet") / 100</f>
        <v>0</v>
      </c>
    </row>
    <row r="49" spans="2:40" x14ac:dyDescent="0.25">
      <c r="B49" t="s">
        <v>55</v>
      </c>
      <c r="C49" s="78" cm="1">
        <f t="array" ref="C49">_xlfn.XLOOKUP(1, (Kommuner[Fylke] = Valgt_Fylke) * (Kommuner[Kommune] = Kartleggingsplan[[#This Row],[Kommune]]), Kommuner[Regionnr], "")</f>
        <v>2</v>
      </c>
      <c r="D49" s="39" t="s">
        <v>552</v>
      </c>
      <c r="E49" s="39" t="s">
        <v>296</v>
      </c>
      <c r="F49" s="34" t="str">
        <f>IFERROR(INDEX(Prosjektkalkyle[Prosjekttype], MATCH(Kartleggingsplan[[#This Row],[Prosjektnavn]], Prosjektkalkyle[Prosjektnavn], 0)), "Ikke funnet")</f>
        <v>FKB</v>
      </c>
      <c r="G49">
        <f>IFERROR(INDEX(Prosjektkalkyle[Oppstart år], MATCH(Kartleggingsplan[[#This Row],[Prosjektnavn]], Prosjektkalkyle[Prosjektnavn], 0)), "Ikke funnet")</f>
        <v>2027</v>
      </c>
      <c r="H49" s="56">
        <v>182.7</v>
      </c>
      <c r="I49" s="79" t="str">
        <f>IFERROR(INDEX(Prosjektkalkyle[Enhet], MATCH(Kartleggingsplan[[#This Row],[Prosjektnavn]], Prosjektkalkyle[Prosjektnavn], 0)), "Ikke funnet")</f>
        <v>km2</v>
      </c>
      <c r="J49" s="85">
        <f>IFERROR(INDEX(Prosjektkalkyle[ Kalkyle enhetskostnad inkl. mva], MATCH(Kartleggingsplan[[#This Row],[Prosjektnavn]], Prosjektkalkyle[Prosjektnavn], 0)), "Ikke funnet")*Kartleggingsplan[[#This Row],[Antall]]</f>
        <v>404817.89040000003</v>
      </c>
      <c r="K49" s="35" cm="1">
        <f t="array" ref="K49">Kartleggingsplan[[#This Row],[Totalkostnad]] * IFERROR(INDEX(Prosjekttyper_Kostnadsfordeling[1],MATCH(1,(Prosjekttyper_Kostnadsfordeling[Prosjekttype]=Kartleggingsplan[[#This Row],[Prosjekt-type]]) * (Prosjekttyper_Kostnadsfordeling[Fylke]=Kartleggingsplan[[#This Row],[Fylke]]),0)),"Ikke funnet") / 100</f>
        <v>34176.750397019998</v>
      </c>
      <c r="L49" s="35" cm="1">
        <f t="array" ref="L49">Kartleggingsplan[[#This Row],[Totalkostnad]] * IFERROR(INDEX(Prosjekttyper_Kostnadsfordeling[2],MATCH(1,(Prosjekttyper_Kostnadsfordeling[Prosjekttype]=Kartleggingsplan[[#This Row],[Prosjekt-type]]) * (Prosjekttyper_Kostnadsfordeling[Fylke]=Kartleggingsplan[[#This Row],[Fylke]]),0)),"Ikke funnet") / 100</f>
        <v>35644.21524972</v>
      </c>
      <c r="M49" s="35" cm="1">
        <f t="array" ref="M49">Kartleggingsplan[[#This Row],[Totalkostnad]] * IFERROR(INDEX(Prosjekttyper_Kostnadsfordeling[3],MATCH(1,(Prosjekttyper_Kostnadsfordeling[Prosjekttype]=Kartleggingsplan[[#This Row],[Prosjekt-type]]) * (Prosjekttyper_Kostnadsfordeling[Fylke]=Kartleggingsplan[[#This Row],[Fylke]]),0)),"Ikke funnet") / 100</f>
        <v>131990.87316492002</v>
      </c>
      <c r="N49" s="35" cm="1">
        <f t="array" ref="N49">Kartleggingsplan[[#This Row],[Totalkostnad]] * IFERROR(INDEX(Prosjekttyper_Kostnadsfordeling[4],MATCH(1,(Prosjekttyper_Kostnadsfordeling[Prosjekttype]=Kartleggingsplan[[#This Row],[Prosjekt-type]]) * (Prosjekttyper_Kostnadsfordeling[Fylke]=Kartleggingsplan[[#This Row],[Fylke]]),0)),"Ikke funnet") / 100</f>
        <v>89616.560487300027</v>
      </c>
      <c r="O49" s="35" cm="1">
        <f t="array" ref="O49">Kartleggingsplan[[#This Row],[Totalkostnad]] * IFERROR(INDEX(Prosjekttyper_Kostnadsfordeling[5],MATCH(1,(Prosjekttyper_Kostnadsfordeling[Prosjekttype]=Kartleggingsplan[[#This Row],[Prosjekt-type]]) * (Prosjekttyper_Kostnadsfordeling[Fylke]=Kartleggingsplan[[#This Row],[Fylke]]),0)),"Ikke funnet") / 100</f>
        <v>35644.21524972</v>
      </c>
      <c r="P49" s="35" cm="1">
        <f t="array" ref="P49">Kartleggingsplan[[#This Row],[Totalkostnad]] * IFERROR(INDEX(Prosjekttyper_Kostnadsfordeling[6],MATCH(1,(Prosjekttyper_Kostnadsfordeling[Prosjekttype]=Kartleggingsplan[[#This Row],[Prosjekt-type]]) * (Prosjekttyper_Kostnadsfordeling[Fylke]=Kartleggingsplan[[#This Row],[Fylke]]),0)),"Ikke funnet") / 100</f>
        <v>24096.784926060005</v>
      </c>
      <c r="Q49" s="35" cm="1">
        <f t="array" ref="Q49">Kartleggingsplan[[#This Row],[Totalkostnad]] * IFERROR(INDEX(Prosjekttyper_Kostnadsfordeling[7],MATCH(1,(Prosjekttyper_Kostnadsfordeling[Prosjekttype]=Kartleggingsplan[[#This Row],[Prosjekt-type]]) * (Prosjekttyper_Kostnadsfordeling[Fylke]=Kartleggingsplan[[#This Row],[Fylke]]),0)),"Ikke funnet") / 100</f>
        <v>38063.002144860002</v>
      </c>
      <c r="R49" s="35" cm="1">
        <f t="array" ref="R49">Kartleggingsplan[[#This Row],[Totalkostnad]] * IFERROR(INDEX(Prosjekttyper_Kostnadsfordeling[8],MATCH(1,(Prosjekttyper_Kostnadsfordeling[Prosjekttype]=Kartleggingsplan[[#This Row],[Prosjekt-type]]) * (Prosjekttyper_Kostnadsfordeling[Fylke]=Kartleggingsplan[[#This Row],[Fylke]]),0)),"Ikke funnet") / 100</f>
        <v>0</v>
      </c>
      <c r="S49" s="35" cm="1">
        <f t="array" ref="S49">Kartleggingsplan[[#This Row],[Totalkostnad]] * IFERROR(INDEX(Prosjekttyper_Kostnadsfordeling[9],MATCH(1,(Prosjekttyper_Kostnadsfordeling[Prosjekttype]=Kartleggingsplan[[#This Row],[Prosjekt-type]]) * (Prosjekttyper_Kostnadsfordeling[Fylke]=Kartleggingsplan[[#This Row],[Fylke]]),0)),"Ikke funnet") / 100</f>
        <v>15585.488780400001</v>
      </c>
      <c r="T49" s="35" cm="1">
        <f t="array" ref="T49">Kartleggingsplan[[#This Row],[Totalkostnad]] * IFERROR(INDEX(Prosjekttyper_Kostnadsfordeling[10],MATCH(1,(Prosjekttyper_Kostnadsfordeling[Prosjekttype]=Kartleggingsplan[[#This Row],[Prosjekt-type]]) * (Prosjekttyper_Kostnadsfordeling[Fylke]=Kartleggingsplan[[#This Row],[Fylke]]),0)),"Ikke funnet") / 100</f>
        <v>0</v>
      </c>
      <c r="U49" s="35" cm="1">
        <f t="array" ref="U49">Kartleggingsplan[[#This Row],[Totalkostnad]] * IFERROR(INDEX(Prosjekttyper_Kostnadsfordeling[11],MATCH(1,(Prosjekttyper_Kostnadsfordeling[Prosjekttype]=Kartleggingsplan[[#This Row],[Prosjekt-type]]) * (Prosjekttyper_Kostnadsfordeling[Fylke]=Kartleggingsplan[[#This Row],[Fylke]]),0)),"Ikke funnet") / 100</f>
        <v>15383.0798352</v>
      </c>
      <c r="V49" s="35" cm="1">
        <f t="array" ref="V49">Kartleggingsplan[[#This Row],[Totalkostnad]] * IFERROR(INDEX(Prosjekttyper_Kostnadsfordeling[12],MATCH(1,(Prosjekttyper_Kostnadsfordeling[Prosjekttype]=Kartleggingsplan[[#This Row],[Prosjekt-type]]) * (Prosjekttyper_Kostnadsfordeling[Fylke]=Kartleggingsplan[[#This Row],[Fylke]]),0)),"Ikke funnet") / 100</f>
        <v>0</v>
      </c>
      <c r="W49" s="35" cm="1">
        <f t="array" ref="W49">Kartleggingsplan[[#This Row],[Totalkostnad]] * IFERROR(INDEX(Prosjekttyper_Kostnadsfordeling[13],MATCH(1,(Prosjekttyper_Kostnadsfordeling[Prosjekttype]=Kartleggingsplan[[#This Row],[Prosjekt-type]]) * (Prosjekttyper_Kostnadsfordeling[Fylke]=Kartleggingsplan[[#This Row],[Fylke]]),0)),"Ikke funnet") / 100</f>
        <v>0</v>
      </c>
      <c r="X49" s="35" cm="1">
        <f t="array" ref="X49">Kartleggingsplan[[#This Row],[Totalkostnad]] * IFERROR(INDEX(Prosjekttyper_Kostnadsfordeling[14],MATCH(1,(Prosjekttyper_Kostnadsfordeling[Prosjekttype]=Kartleggingsplan[[#This Row],[Prosjekt-type]]) * (Prosjekttyper_Kostnadsfordeling[Fylke]=Kartleggingsplan[[#This Row],[Fylke]]),0)),"Ikke funnet") / 100</f>
        <v>0</v>
      </c>
      <c r="Y49" s="35" cm="1">
        <f t="array" ref="Y49">Kartleggingsplan[[#This Row],[Totalkostnad]] * IFERROR(INDEX(Prosjekttyper_Kostnadsfordeling[15],MATCH(1,(Prosjekttyper_Kostnadsfordeling[Prosjekttype]=Kartleggingsplan[[#This Row],[Prosjekt-type]]) * (Prosjekttyper_Kostnadsfordeling[Fylke]=Kartleggingsplan[[#This Row],[Fylke]]),0)),"Ikke funnet") / 100</f>
        <v>0</v>
      </c>
      <c r="Z49" s="35" cm="1">
        <f t="array" ref="Z49">Kartleggingsplan[[#This Row],[Totalkostnad]] * IFERROR(INDEX(Prosjekttyper_Kostnadsfordeling[16],MATCH(1,(Prosjekttyper_Kostnadsfordeling[Prosjekttype]=Kartleggingsplan[[#This Row],[Prosjekt-type]]) * (Prosjekttyper_Kostnadsfordeling[Fylke]=Kartleggingsplan[[#This Row],[Fylke]]),0)),"Ikke funnet") / 100</f>
        <v>0</v>
      </c>
      <c r="AA49" s="35" cm="1">
        <f t="array" ref="AA49">Kartleggingsplan[[#This Row],[Totalkostnad]] * IFERROR(INDEX(Prosjekttyper_Kostnadsfordeling[17],MATCH(1,(Prosjekttyper_Kostnadsfordeling[Prosjekttype]=Kartleggingsplan[[#This Row],[Prosjekt-type]]) * (Prosjekttyper_Kostnadsfordeling[Fylke]=Kartleggingsplan[[#This Row],[Fylke]]),0)),"Ikke funnet") / 100</f>
        <v>0</v>
      </c>
      <c r="AB49" s="35" cm="1">
        <f t="array" ref="AB49">Kartleggingsplan[[#This Row],[Totalkostnad]] * IFERROR(INDEX(Prosjekttyper_Kostnadsfordeling[18],MATCH(1,(Prosjekttyper_Kostnadsfordeling[Prosjekttype]=Kartleggingsplan[[#This Row],[Prosjekt-type]]) * (Prosjekttyper_Kostnadsfordeling[Fylke]=Kartleggingsplan[[#This Row],[Fylke]]),0)),"Ikke funnet") / 100</f>
        <v>0</v>
      </c>
      <c r="AC49" s="35" cm="1">
        <f t="array" ref="AC49">Kartleggingsplan[[#This Row],[Totalkostnad]] * IFERROR(INDEX(Prosjekttyper_Kostnadsfordeling[19],MATCH(1,(Prosjekttyper_Kostnadsfordeling[Prosjekttype]=Kartleggingsplan[[#This Row],[Prosjekt-type]]) * (Prosjekttyper_Kostnadsfordeling[Fylke]=Kartleggingsplan[[#This Row],[Fylke]]),0)),"Ikke funnet") / 100</f>
        <v>0</v>
      </c>
      <c r="AD49" s="35" cm="1">
        <f t="array" ref="AD49">Kartleggingsplan[[#This Row],[Totalkostnad]] * IFERROR(INDEX(Prosjekttyper_Kostnadsfordeling[20],MATCH(1,(Prosjekttyper_Kostnadsfordeling[Prosjekttype]=Kartleggingsplan[[#This Row],[Prosjekt-type]]) * (Prosjekttyper_Kostnadsfordeling[Fylke]=Kartleggingsplan[[#This Row],[Fylke]]),0)),"Ikke funnet") / 100</f>
        <v>0</v>
      </c>
      <c r="AE49" s="60" cm="1">
        <f t="array" ref="AE49">Kartleggingsplan[[#This Row],[Totalkostnad]] * IFERROR(INDEX(Prosjekttyper_Kostnadsfordeling[21],MATCH(1,(Prosjekttyper_Kostnadsfordeling[Prosjekttype]=Kartleggingsplan[[#This Row],[Prosjekt-type]]) * (Prosjekttyper_Kostnadsfordeling[Fylke]=Kartleggingsplan[[#This Row],[Fylke]]),0)),"Ikke funnet") / 100</f>
        <v>0</v>
      </c>
      <c r="AF49" s="60" cm="1">
        <f t="array" ref="AF49">Kartleggingsplan[[#This Row],[Totalkostnad]] * IFERROR(INDEX(Prosjekttyper_Kostnadsfordeling[22],MATCH(1,(Prosjekttyper_Kostnadsfordeling[Prosjekttype]=Kartleggingsplan[[#This Row],[Prosjekt-type]]) * (Prosjekttyper_Kostnadsfordeling[Fylke]=Kartleggingsplan[[#This Row],[Fylke]]),0)),"Ikke funnet") / 100</f>
        <v>0</v>
      </c>
      <c r="AG49" s="60" cm="1">
        <f t="array" ref="AG49">Kartleggingsplan[[#This Row],[Totalkostnad]] * IFERROR(INDEX(Prosjekttyper_Kostnadsfordeling[23],MATCH(1,(Prosjekttyper_Kostnadsfordeling[Prosjekttype]=Kartleggingsplan[[#This Row],[Prosjekt-type]]) * (Prosjekttyper_Kostnadsfordeling[Fylke]=Kartleggingsplan[[#This Row],[Fylke]]),0)),"Ikke funnet") / 100</f>
        <v>0</v>
      </c>
      <c r="AH49" s="60" cm="1">
        <f t="array" ref="AH49">Kartleggingsplan[[#This Row],[Totalkostnad]] * IFERROR(INDEX(Prosjekttyper_Kostnadsfordeling[24],MATCH(1,(Prosjekttyper_Kostnadsfordeling[Prosjekttype]=Kartleggingsplan[[#This Row],[Prosjekt-type]]) * (Prosjekttyper_Kostnadsfordeling[Fylke]=Kartleggingsplan[[#This Row],[Fylke]]),0)),"Ikke funnet") / 100</f>
        <v>0</v>
      </c>
      <c r="AI49" s="60" cm="1">
        <f t="array" ref="AI49">Kartleggingsplan[[#This Row],[Totalkostnad]] * IFERROR(INDEX(Prosjekttyper_Kostnadsfordeling[25],MATCH(1,(Prosjekttyper_Kostnadsfordeling[Prosjekttype]=Kartleggingsplan[[#This Row],[Prosjekt-type]]) * (Prosjekttyper_Kostnadsfordeling[Fylke]=Kartleggingsplan[[#This Row],[Fylke]]),0)),"Ikke funnet") / 100</f>
        <v>0</v>
      </c>
      <c r="AJ49" s="60" cm="1">
        <f t="array" ref="AJ49">Kartleggingsplan[[#This Row],[Totalkostnad]] * IFERROR(INDEX(Prosjekttyper_Kostnadsfordeling[26],MATCH(1,(Prosjekttyper_Kostnadsfordeling[Prosjekttype]=Kartleggingsplan[[#This Row],[Prosjekt-type]]) * (Prosjekttyper_Kostnadsfordeling[Fylke]=Kartleggingsplan[[#This Row],[Fylke]]),0)),"Ikke funnet") / 100</f>
        <v>0</v>
      </c>
      <c r="AK49" s="60" cm="1">
        <f t="array" ref="AK49">Kartleggingsplan[[#This Row],[Totalkostnad]] * IFERROR(INDEX(Prosjekttyper_Kostnadsfordeling[27],MATCH(1,(Prosjekttyper_Kostnadsfordeling[Prosjekttype]=Kartleggingsplan[[#This Row],[Prosjekt-type]]) * (Prosjekttyper_Kostnadsfordeling[Fylke]=Kartleggingsplan[[#This Row],[Fylke]]),0)),"Ikke funnet") / 100</f>
        <v>0</v>
      </c>
      <c r="AL49" s="60" cm="1">
        <f t="array" ref="AL49">Kartleggingsplan[[#This Row],[Totalkostnad]] * IFERROR(INDEX(Prosjekttyper_Kostnadsfordeling[28],MATCH(1,(Prosjekttyper_Kostnadsfordeling[Prosjekttype]=Kartleggingsplan[[#This Row],[Prosjekt-type]]) * (Prosjekttyper_Kostnadsfordeling[Fylke]=Kartleggingsplan[[#This Row],[Fylke]]),0)),"Ikke funnet") / 100</f>
        <v>0</v>
      </c>
      <c r="AM49" s="60" cm="1">
        <f t="array" ref="AM49">Kartleggingsplan[[#This Row],[Totalkostnad]] * IFERROR(INDEX(Prosjekttyper_Kostnadsfordeling[29],MATCH(1,(Prosjekttyper_Kostnadsfordeling[Prosjekttype]=Kartleggingsplan[[#This Row],[Prosjekt-type]]) * (Prosjekttyper_Kostnadsfordeling[Fylke]=Kartleggingsplan[[#This Row],[Fylke]]),0)),"Ikke funnet") / 100</f>
        <v>0</v>
      </c>
      <c r="AN49" s="60" cm="1">
        <f t="array" ref="AN49">Kartleggingsplan[[#This Row],[Totalkostnad]] * IFERROR(INDEX(Prosjekttyper_Kostnadsfordeling[30],MATCH(1,(Prosjekttyper_Kostnadsfordeling[Prosjekttype]=Kartleggingsplan[[#This Row],[Prosjekt-type]]) * (Prosjekttyper_Kostnadsfordeling[Fylke]=Kartleggingsplan[[#This Row],[Fylke]]),0)),"Ikke funnet") / 100</f>
        <v>0</v>
      </c>
    </row>
    <row r="50" spans="2:40" x14ac:dyDescent="0.25">
      <c r="B50" t="s">
        <v>55</v>
      </c>
      <c r="C50" s="78" cm="1">
        <f t="array" ref="C50">_xlfn.XLOOKUP(1, (Kommuner[Fylke] = Valgt_Fylke) * (Kommuner[Kommune] = Kartleggingsplan[[#This Row],[Kommune]]), Kommuner[Regionnr], "")</f>
        <v>2</v>
      </c>
      <c r="D50" s="39" t="s">
        <v>552</v>
      </c>
      <c r="E50" s="39" t="s">
        <v>295</v>
      </c>
      <c r="F50" s="34" t="str">
        <f>IFERROR(INDEX(Prosjektkalkyle[Prosjekttype], MATCH(Kartleggingsplan[[#This Row],[Prosjektnavn]], Prosjektkalkyle[Prosjektnavn], 0)), "Ikke funnet")</f>
        <v>FKB</v>
      </c>
      <c r="G50">
        <f>IFERROR(INDEX(Prosjektkalkyle[Oppstart år], MATCH(Kartleggingsplan[[#This Row],[Prosjektnavn]], Prosjektkalkyle[Prosjektnavn], 0)), "Ikke funnet")</f>
        <v>2027</v>
      </c>
      <c r="H50" s="56">
        <v>232.3</v>
      </c>
      <c r="I50" s="79" t="str">
        <f>IFERROR(INDEX(Prosjektkalkyle[Enhet], MATCH(Kartleggingsplan[[#This Row],[Prosjektnavn]], Prosjektkalkyle[Prosjektnavn], 0)), "Ikke funnet")</f>
        <v>km2</v>
      </c>
      <c r="J50" s="85">
        <f>IFERROR(INDEX(Prosjektkalkyle[ Kalkyle enhetskostnad inkl. mva], MATCH(Kartleggingsplan[[#This Row],[Prosjektnavn]], Prosjektkalkyle[Prosjektnavn], 0)), "Ikke funnet")*Kartleggingsplan[[#This Row],[Antall]]</f>
        <v>514719.1896000001</v>
      </c>
      <c r="K50" s="35" cm="1">
        <f t="array" ref="K50">Kartleggingsplan[[#This Row],[Totalkostnad]] * IFERROR(INDEX(Prosjekttyper_Kostnadsfordeling[1],MATCH(1,(Prosjekttyper_Kostnadsfordeling[Prosjekttype]=Kartleggingsplan[[#This Row],[Prosjekt-type]]) * (Prosjekttyper_Kostnadsfordeling[Fylke]=Kartleggingsplan[[#This Row],[Fylke]]),0)),"Ikke funnet") / 100</f>
        <v>43455.167581980008</v>
      </c>
      <c r="L50" s="35" cm="1">
        <f t="array" ref="L50">Kartleggingsplan[[#This Row],[Totalkostnad]] * IFERROR(INDEX(Prosjekttyper_Kostnadsfordeling[2],MATCH(1,(Prosjekttyper_Kostnadsfordeling[Prosjekttype]=Kartleggingsplan[[#This Row],[Prosjekt-type]]) * (Prosjekttyper_Kostnadsfordeling[Fylke]=Kartleggingsplan[[#This Row],[Fylke]]),0)),"Ikke funnet") / 100</f>
        <v>45321.024644280013</v>
      </c>
      <c r="M50" s="35" cm="1">
        <f t="array" ref="M50">Kartleggingsplan[[#This Row],[Totalkostnad]] * IFERROR(INDEX(Prosjekttyper_Kostnadsfordeling[3],MATCH(1,(Prosjekttyper_Kostnadsfordeling[Prosjekttype]=Kartleggingsplan[[#This Row],[Prosjekt-type]]) * (Prosjekttyper_Kostnadsfordeling[Fylke]=Kartleggingsplan[[#This Row],[Fylke]]),0)),"Ikke funnet") / 100</f>
        <v>167824.19176908006</v>
      </c>
      <c r="N50" s="35" cm="1">
        <f t="array" ref="N50">Kartleggingsplan[[#This Row],[Totalkostnad]] * IFERROR(INDEX(Prosjekttyper_Kostnadsfordeling[4],MATCH(1,(Prosjekttyper_Kostnadsfordeling[Prosjekttype]=Kartleggingsplan[[#This Row],[Prosjekt-type]]) * (Prosjekttyper_Kostnadsfordeling[Fylke]=Kartleggingsplan[[#This Row],[Fylke]]),0)),"Ikke funnet") / 100</f>
        <v>113945.96059770003</v>
      </c>
      <c r="O50" s="35" cm="1">
        <f t="array" ref="O50">Kartleggingsplan[[#This Row],[Totalkostnad]] * IFERROR(INDEX(Prosjekttyper_Kostnadsfordeling[5],MATCH(1,(Prosjekttyper_Kostnadsfordeling[Prosjekttype]=Kartleggingsplan[[#This Row],[Prosjekt-type]]) * (Prosjekttyper_Kostnadsfordeling[Fylke]=Kartleggingsplan[[#This Row],[Fylke]]),0)),"Ikke funnet") / 100</f>
        <v>45321.024644280013</v>
      </c>
      <c r="P50" s="35" cm="1">
        <f t="array" ref="P50">Kartleggingsplan[[#This Row],[Totalkostnad]] * IFERROR(INDEX(Prosjekttyper_Kostnadsfordeling[6],MATCH(1,(Prosjekttyper_Kostnadsfordeling[Prosjekttype]=Kartleggingsplan[[#This Row],[Prosjekt-type]]) * (Prosjekttyper_Kostnadsfordeling[Fylke]=Kartleggingsplan[[#This Row],[Fylke]]),0)),"Ikke funnet") / 100</f>
        <v>30638.659760940009</v>
      </c>
      <c r="Q50" s="35" cm="1">
        <f t="array" ref="Q50">Kartleggingsplan[[#This Row],[Totalkostnad]] * IFERROR(INDEX(Prosjekttyper_Kostnadsfordeling[7],MATCH(1,(Prosjekttyper_Kostnadsfordeling[Prosjekttype]=Kartleggingsplan[[#This Row],[Prosjekt-type]]) * (Prosjekttyper_Kostnadsfordeling[Fylke]=Kartleggingsplan[[#This Row],[Fylke]]),0)),"Ikke funnet") / 100</f>
        <v>48396.471802140011</v>
      </c>
      <c r="R50" s="35" cm="1">
        <f t="array" ref="R50">Kartleggingsplan[[#This Row],[Totalkostnad]] * IFERROR(INDEX(Prosjekttyper_Kostnadsfordeling[8],MATCH(1,(Prosjekttyper_Kostnadsfordeling[Prosjekttype]=Kartleggingsplan[[#This Row],[Prosjekt-type]]) * (Prosjekttyper_Kostnadsfordeling[Fylke]=Kartleggingsplan[[#This Row],[Fylke]]),0)),"Ikke funnet") / 100</f>
        <v>0</v>
      </c>
      <c r="S50" s="35" cm="1">
        <f t="array" ref="S50">Kartleggingsplan[[#This Row],[Totalkostnad]] * IFERROR(INDEX(Prosjekttyper_Kostnadsfordeling[9],MATCH(1,(Prosjekttyper_Kostnadsfordeling[Prosjekttype]=Kartleggingsplan[[#This Row],[Prosjekt-type]]) * (Prosjekttyper_Kostnadsfordeling[Fylke]=Kartleggingsplan[[#This Row],[Fylke]]),0)),"Ikke funnet") / 100</f>
        <v>19816.688799600004</v>
      </c>
      <c r="T50" s="35" cm="1">
        <f t="array" ref="T50">Kartleggingsplan[[#This Row],[Totalkostnad]] * IFERROR(INDEX(Prosjekttyper_Kostnadsfordeling[10],MATCH(1,(Prosjekttyper_Kostnadsfordeling[Prosjekttype]=Kartleggingsplan[[#This Row],[Prosjekt-type]]) * (Prosjekttyper_Kostnadsfordeling[Fylke]=Kartleggingsplan[[#This Row],[Fylke]]),0)),"Ikke funnet") / 100</f>
        <v>0</v>
      </c>
      <c r="U50" s="35" cm="1">
        <f t="array" ref="U50">Kartleggingsplan[[#This Row],[Totalkostnad]] * IFERROR(INDEX(Prosjekttyper_Kostnadsfordeling[11],MATCH(1,(Prosjekttyper_Kostnadsfordeling[Prosjekttype]=Kartleggingsplan[[#This Row],[Prosjekt-type]]) * (Prosjekttyper_Kostnadsfordeling[Fylke]=Kartleggingsplan[[#This Row],[Fylke]]),0)),"Ikke funnet") / 100</f>
        <v>19559.329204800004</v>
      </c>
      <c r="V50" s="35" cm="1">
        <f t="array" ref="V50">Kartleggingsplan[[#This Row],[Totalkostnad]] * IFERROR(INDEX(Prosjekttyper_Kostnadsfordeling[12],MATCH(1,(Prosjekttyper_Kostnadsfordeling[Prosjekttype]=Kartleggingsplan[[#This Row],[Prosjekt-type]]) * (Prosjekttyper_Kostnadsfordeling[Fylke]=Kartleggingsplan[[#This Row],[Fylke]]),0)),"Ikke funnet") / 100</f>
        <v>0</v>
      </c>
      <c r="W50" s="35" cm="1">
        <f t="array" ref="W50">Kartleggingsplan[[#This Row],[Totalkostnad]] * IFERROR(INDEX(Prosjekttyper_Kostnadsfordeling[13],MATCH(1,(Prosjekttyper_Kostnadsfordeling[Prosjekttype]=Kartleggingsplan[[#This Row],[Prosjekt-type]]) * (Prosjekttyper_Kostnadsfordeling[Fylke]=Kartleggingsplan[[#This Row],[Fylke]]),0)),"Ikke funnet") / 100</f>
        <v>0</v>
      </c>
      <c r="X50" s="35" cm="1">
        <f t="array" ref="X50">Kartleggingsplan[[#This Row],[Totalkostnad]] * IFERROR(INDEX(Prosjekttyper_Kostnadsfordeling[14],MATCH(1,(Prosjekttyper_Kostnadsfordeling[Prosjekttype]=Kartleggingsplan[[#This Row],[Prosjekt-type]]) * (Prosjekttyper_Kostnadsfordeling[Fylke]=Kartleggingsplan[[#This Row],[Fylke]]),0)),"Ikke funnet") / 100</f>
        <v>0</v>
      </c>
      <c r="Y50" s="35" cm="1">
        <f t="array" ref="Y50">Kartleggingsplan[[#This Row],[Totalkostnad]] * IFERROR(INDEX(Prosjekttyper_Kostnadsfordeling[15],MATCH(1,(Prosjekttyper_Kostnadsfordeling[Prosjekttype]=Kartleggingsplan[[#This Row],[Prosjekt-type]]) * (Prosjekttyper_Kostnadsfordeling[Fylke]=Kartleggingsplan[[#This Row],[Fylke]]),0)),"Ikke funnet") / 100</f>
        <v>0</v>
      </c>
      <c r="Z50" s="35" cm="1">
        <f t="array" ref="Z50">Kartleggingsplan[[#This Row],[Totalkostnad]] * IFERROR(INDEX(Prosjekttyper_Kostnadsfordeling[16],MATCH(1,(Prosjekttyper_Kostnadsfordeling[Prosjekttype]=Kartleggingsplan[[#This Row],[Prosjekt-type]]) * (Prosjekttyper_Kostnadsfordeling[Fylke]=Kartleggingsplan[[#This Row],[Fylke]]),0)),"Ikke funnet") / 100</f>
        <v>0</v>
      </c>
      <c r="AA50" s="35" cm="1">
        <f t="array" ref="AA50">Kartleggingsplan[[#This Row],[Totalkostnad]] * IFERROR(INDEX(Prosjekttyper_Kostnadsfordeling[17],MATCH(1,(Prosjekttyper_Kostnadsfordeling[Prosjekttype]=Kartleggingsplan[[#This Row],[Prosjekt-type]]) * (Prosjekttyper_Kostnadsfordeling[Fylke]=Kartleggingsplan[[#This Row],[Fylke]]),0)),"Ikke funnet") / 100</f>
        <v>0</v>
      </c>
      <c r="AB50" s="35" cm="1">
        <f t="array" ref="AB50">Kartleggingsplan[[#This Row],[Totalkostnad]] * IFERROR(INDEX(Prosjekttyper_Kostnadsfordeling[18],MATCH(1,(Prosjekttyper_Kostnadsfordeling[Prosjekttype]=Kartleggingsplan[[#This Row],[Prosjekt-type]]) * (Prosjekttyper_Kostnadsfordeling[Fylke]=Kartleggingsplan[[#This Row],[Fylke]]),0)),"Ikke funnet") / 100</f>
        <v>0</v>
      </c>
      <c r="AC50" s="35" cm="1">
        <f t="array" ref="AC50">Kartleggingsplan[[#This Row],[Totalkostnad]] * IFERROR(INDEX(Prosjekttyper_Kostnadsfordeling[19],MATCH(1,(Prosjekttyper_Kostnadsfordeling[Prosjekttype]=Kartleggingsplan[[#This Row],[Prosjekt-type]]) * (Prosjekttyper_Kostnadsfordeling[Fylke]=Kartleggingsplan[[#This Row],[Fylke]]),0)),"Ikke funnet") / 100</f>
        <v>0</v>
      </c>
      <c r="AD50" s="35" cm="1">
        <f t="array" ref="AD50">Kartleggingsplan[[#This Row],[Totalkostnad]] * IFERROR(INDEX(Prosjekttyper_Kostnadsfordeling[20],MATCH(1,(Prosjekttyper_Kostnadsfordeling[Prosjekttype]=Kartleggingsplan[[#This Row],[Prosjekt-type]]) * (Prosjekttyper_Kostnadsfordeling[Fylke]=Kartleggingsplan[[#This Row],[Fylke]]),0)),"Ikke funnet") / 100</f>
        <v>0</v>
      </c>
      <c r="AE50" s="60" cm="1">
        <f t="array" ref="AE50">Kartleggingsplan[[#This Row],[Totalkostnad]] * IFERROR(INDEX(Prosjekttyper_Kostnadsfordeling[21],MATCH(1,(Prosjekttyper_Kostnadsfordeling[Prosjekttype]=Kartleggingsplan[[#This Row],[Prosjekt-type]]) * (Prosjekttyper_Kostnadsfordeling[Fylke]=Kartleggingsplan[[#This Row],[Fylke]]),0)),"Ikke funnet") / 100</f>
        <v>0</v>
      </c>
      <c r="AF50" s="60" cm="1">
        <f t="array" ref="AF50">Kartleggingsplan[[#This Row],[Totalkostnad]] * IFERROR(INDEX(Prosjekttyper_Kostnadsfordeling[22],MATCH(1,(Prosjekttyper_Kostnadsfordeling[Prosjekttype]=Kartleggingsplan[[#This Row],[Prosjekt-type]]) * (Prosjekttyper_Kostnadsfordeling[Fylke]=Kartleggingsplan[[#This Row],[Fylke]]),0)),"Ikke funnet") / 100</f>
        <v>0</v>
      </c>
      <c r="AG50" s="60" cm="1">
        <f t="array" ref="AG50">Kartleggingsplan[[#This Row],[Totalkostnad]] * IFERROR(INDEX(Prosjekttyper_Kostnadsfordeling[23],MATCH(1,(Prosjekttyper_Kostnadsfordeling[Prosjekttype]=Kartleggingsplan[[#This Row],[Prosjekt-type]]) * (Prosjekttyper_Kostnadsfordeling[Fylke]=Kartleggingsplan[[#This Row],[Fylke]]),0)),"Ikke funnet") / 100</f>
        <v>0</v>
      </c>
      <c r="AH50" s="60" cm="1">
        <f t="array" ref="AH50">Kartleggingsplan[[#This Row],[Totalkostnad]] * IFERROR(INDEX(Prosjekttyper_Kostnadsfordeling[24],MATCH(1,(Prosjekttyper_Kostnadsfordeling[Prosjekttype]=Kartleggingsplan[[#This Row],[Prosjekt-type]]) * (Prosjekttyper_Kostnadsfordeling[Fylke]=Kartleggingsplan[[#This Row],[Fylke]]),0)),"Ikke funnet") / 100</f>
        <v>0</v>
      </c>
      <c r="AI50" s="60" cm="1">
        <f t="array" ref="AI50">Kartleggingsplan[[#This Row],[Totalkostnad]] * IFERROR(INDEX(Prosjekttyper_Kostnadsfordeling[25],MATCH(1,(Prosjekttyper_Kostnadsfordeling[Prosjekttype]=Kartleggingsplan[[#This Row],[Prosjekt-type]]) * (Prosjekttyper_Kostnadsfordeling[Fylke]=Kartleggingsplan[[#This Row],[Fylke]]),0)),"Ikke funnet") / 100</f>
        <v>0</v>
      </c>
      <c r="AJ50" s="60" cm="1">
        <f t="array" ref="AJ50">Kartleggingsplan[[#This Row],[Totalkostnad]] * IFERROR(INDEX(Prosjekttyper_Kostnadsfordeling[26],MATCH(1,(Prosjekttyper_Kostnadsfordeling[Prosjekttype]=Kartleggingsplan[[#This Row],[Prosjekt-type]]) * (Prosjekttyper_Kostnadsfordeling[Fylke]=Kartleggingsplan[[#This Row],[Fylke]]),0)),"Ikke funnet") / 100</f>
        <v>0</v>
      </c>
      <c r="AK50" s="60" cm="1">
        <f t="array" ref="AK50">Kartleggingsplan[[#This Row],[Totalkostnad]] * IFERROR(INDEX(Prosjekttyper_Kostnadsfordeling[27],MATCH(1,(Prosjekttyper_Kostnadsfordeling[Prosjekttype]=Kartleggingsplan[[#This Row],[Prosjekt-type]]) * (Prosjekttyper_Kostnadsfordeling[Fylke]=Kartleggingsplan[[#This Row],[Fylke]]),0)),"Ikke funnet") / 100</f>
        <v>0</v>
      </c>
      <c r="AL50" s="60" cm="1">
        <f t="array" ref="AL50">Kartleggingsplan[[#This Row],[Totalkostnad]] * IFERROR(INDEX(Prosjekttyper_Kostnadsfordeling[28],MATCH(1,(Prosjekttyper_Kostnadsfordeling[Prosjekttype]=Kartleggingsplan[[#This Row],[Prosjekt-type]]) * (Prosjekttyper_Kostnadsfordeling[Fylke]=Kartleggingsplan[[#This Row],[Fylke]]),0)),"Ikke funnet") / 100</f>
        <v>0</v>
      </c>
      <c r="AM50" s="60" cm="1">
        <f t="array" ref="AM50">Kartleggingsplan[[#This Row],[Totalkostnad]] * IFERROR(INDEX(Prosjekttyper_Kostnadsfordeling[29],MATCH(1,(Prosjekttyper_Kostnadsfordeling[Prosjekttype]=Kartleggingsplan[[#This Row],[Prosjekt-type]]) * (Prosjekttyper_Kostnadsfordeling[Fylke]=Kartleggingsplan[[#This Row],[Fylke]]),0)),"Ikke funnet") / 100</f>
        <v>0</v>
      </c>
      <c r="AN50" s="60" cm="1">
        <f t="array" ref="AN50">Kartleggingsplan[[#This Row],[Totalkostnad]] * IFERROR(INDEX(Prosjekttyper_Kostnadsfordeling[30],MATCH(1,(Prosjekttyper_Kostnadsfordeling[Prosjekttype]=Kartleggingsplan[[#This Row],[Prosjekt-type]]) * (Prosjekttyper_Kostnadsfordeling[Fylke]=Kartleggingsplan[[#This Row],[Fylke]]),0)),"Ikke funnet") / 100</f>
        <v>0</v>
      </c>
    </row>
    <row r="51" spans="2:40" x14ac:dyDescent="0.25">
      <c r="B51" t="s">
        <v>55</v>
      </c>
      <c r="C51" s="78" cm="1">
        <f t="array" ref="C51">_xlfn.XLOOKUP(1, (Kommuner[Fylke] = Valgt_Fylke) * (Kommuner[Kommune] = Kartleggingsplan[[#This Row],[Kommune]]), Kommuner[Regionnr], "")</f>
        <v>2</v>
      </c>
      <c r="D51" s="39" t="s">
        <v>552</v>
      </c>
      <c r="E51" s="39" t="s">
        <v>292</v>
      </c>
      <c r="F51" s="34" t="str">
        <f>IFERROR(INDEX(Prosjektkalkyle[Prosjekttype], MATCH(Kartleggingsplan[[#This Row],[Prosjektnavn]], Prosjektkalkyle[Prosjektnavn], 0)), "Ikke funnet")</f>
        <v>FKB</v>
      </c>
      <c r="G51">
        <f>IFERROR(INDEX(Prosjektkalkyle[Oppstart år], MATCH(Kartleggingsplan[[#This Row],[Prosjektnavn]], Prosjektkalkyle[Prosjektnavn], 0)), "Ikke funnet")</f>
        <v>2027</v>
      </c>
      <c r="H51" s="56">
        <v>173.6</v>
      </c>
      <c r="I51" s="79" t="str">
        <f>IFERROR(INDEX(Prosjektkalkyle[Enhet], MATCH(Kartleggingsplan[[#This Row],[Prosjektnavn]], Prosjektkalkyle[Prosjektnavn], 0)), "Ikke funnet")</f>
        <v>km2</v>
      </c>
      <c r="J51" s="85">
        <f>IFERROR(INDEX(Prosjektkalkyle[ Kalkyle enhetskostnad inkl. mva], MATCH(Kartleggingsplan[[#This Row],[Prosjektnavn]], Prosjektkalkyle[Prosjektnavn], 0)), "Ikke funnet")*Kartleggingsplan[[#This Row],[Antall]]</f>
        <v>384654.54720000003</v>
      </c>
      <c r="K51" s="35" cm="1">
        <f t="array" ref="K51">Kartleggingsplan[[#This Row],[Totalkostnad]] * IFERROR(INDEX(Prosjekttyper_Kostnadsfordeling[1],MATCH(1,(Prosjekttyper_Kostnadsfordeling[Prosjekttype]=Kartleggingsplan[[#This Row],[Prosjekt-type]]) * (Prosjekttyper_Kostnadsfordeling[Fylke]=Kartleggingsplan[[#This Row],[Fylke]]),0)),"Ikke funnet") / 100</f>
        <v>32474.460147360001</v>
      </c>
      <c r="L51" s="35" cm="1">
        <f t="array" ref="L51">Kartleggingsplan[[#This Row],[Totalkostnad]] * IFERROR(INDEX(Prosjekttyper_Kostnadsfordeling[2],MATCH(1,(Prosjekttyper_Kostnadsfordeling[Prosjekttype]=Kartleggingsplan[[#This Row],[Prosjekt-type]]) * (Prosjekttyper_Kostnadsfordeling[Fylke]=Kartleggingsplan[[#This Row],[Fylke]]),0)),"Ikke funnet") / 100</f>
        <v>33868.832880959999</v>
      </c>
      <c r="M51" s="35" cm="1">
        <f t="array" ref="M51">Kartleggingsplan[[#This Row],[Totalkostnad]] * IFERROR(INDEX(Prosjekttyper_Kostnadsfordeling[3],MATCH(1,(Prosjekttyper_Kostnadsfordeling[Prosjekttype]=Kartleggingsplan[[#This Row],[Prosjekt-type]]) * (Prosjekttyper_Kostnadsfordeling[Fylke]=Kartleggingsplan[[#This Row],[Fylke]]),0)),"Ikke funnet") / 100</f>
        <v>125416.61511456003</v>
      </c>
      <c r="N51" s="35" cm="1">
        <f t="array" ref="N51">Kartleggingsplan[[#This Row],[Totalkostnad]] * IFERROR(INDEX(Prosjekttyper_Kostnadsfordeling[4],MATCH(1,(Prosjekttyper_Kostnadsfordeling[Prosjekttype]=Kartleggingsplan[[#This Row],[Prosjekt-type]]) * (Prosjekttyper_Kostnadsfordeling[Fylke]=Kartleggingsplan[[#This Row],[Fylke]]),0)),"Ikke funnet") / 100</f>
        <v>85152.900386400011</v>
      </c>
      <c r="O51" s="35" cm="1">
        <f t="array" ref="O51">Kartleggingsplan[[#This Row],[Totalkostnad]] * IFERROR(INDEX(Prosjekttyper_Kostnadsfordeling[5],MATCH(1,(Prosjekttyper_Kostnadsfordeling[Prosjekttype]=Kartleggingsplan[[#This Row],[Prosjekt-type]]) * (Prosjekttyper_Kostnadsfordeling[Fylke]=Kartleggingsplan[[#This Row],[Fylke]]),0)),"Ikke funnet") / 100</f>
        <v>33868.832880959999</v>
      </c>
      <c r="P51" s="35" cm="1">
        <f t="array" ref="P51">Kartleggingsplan[[#This Row],[Totalkostnad]] * IFERROR(INDEX(Prosjekttyper_Kostnadsfordeling[6],MATCH(1,(Prosjekttyper_Kostnadsfordeling[Prosjekttype]=Kartleggingsplan[[#This Row],[Prosjekt-type]]) * (Prosjekttyper_Kostnadsfordeling[Fylke]=Kartleggingsplan[[#This Row],[Fylke]]),0)),"Ikke funnet") / 100</f>
        <v>22896.561922080004</v>
      </c>
      <c r="Q51" s="35" cm="1">
        <f t="array" ref="Q51">Kartleggingsplan[[#This Row],[Totalkostnad]] * IFERROR(INDEX(Prosjekttyper_Kostnadsfordeling[7],MATCH(1,(Prosjekttyper_Kostnadsfordeling[Prosjekttype]=Kartleggingsplan[[#This Row],[Prosjekt-type]]) * (Prosjekttyper_Kostnadsfordeling[Fylke]=Kartleggingsplan[[#This Row],[Fylke]]),0)),"Ikke funnet") / 100</f>
        <v>36167.14380048</v>
      </c>
      <c r="R51" s="35" cm="1">
        <f t="array" ref="R51">Kartleggingsplan[[#This Row],[Totalkostnad]] * IFERROR(INDEX(Prosjekttyper_Kostnadsfordeling[8],MATCH(1,(Prosjekttyper_Kostnadsfordeling[Prosjekttype]=Kartleggingsplan[[#This Row],[Prosjekt-type]]) * (Prosjekttyper_Kostnadsfordeling[Fylke]=Kartleggingsplan[[#This Row],[Fylke]]),0)),"Ikke funnet") / 100</f>
        <v>0</v>
      </c>
      <c r="S51" s="35" cm="1">
        <f t="array" ref="S51">Kartleggingsplan[[#This Row],[Totalkostnad]] * IFERROR(INDEX(Prosjekttyper_Kostnadsfordeling[9],MATCH(1,(Prosjekttyper_Kostnadsfordeling[Prosjekttype]=Kartleggingsplan[[#This Row],[Prosjekt-type]]) * (Prosjekttyper_Kostnadsfordeling[Fylke]=Kartleggingsplan[[#This Row],[Fylke]]),0)),"Ikke funnet") / 100</f>
        <v>14809.200067200001</v>
      </c>
      <c r="T51" s="35" cm="1">
        <f t="array" ref="T51">Kartleggingsplan[[#This Row],[Totalkostnad]] * IFERROR(INDEX(Prosjekttyper_Kostnadsfordeling[10],MATCH(1,(Prosjekttyper_Kostnadsfordeling[Prosjekttype]=Kartleggingsplan[[#This Row],[Prosjekt-type]]) * (Prosjekttyper_Kostnadsfordeling[Fylke]=Kartleggingsplan[[#This Row],[Fylke]]),0)),"Ikke funnet") / 100</f>
        <v>0</v>
      </c>
      <c r="U51" s="35" cm="1">
        <f t="array" ref="U51">Kartleggingsplan[[#This Row],[Totalkostnad]] * IFERROR(INDEX(Prosjekttyper_Kostnadsfordeling[11],MATCH(1,(Prosjekttyper_Kostnadsfordeling[Prosjekttype]=Kartleggingsplan[[#This Row],[Prosjekt-type]]) * (Prosjekttyper_Kostnadsfordeling[Fylke]=Kartleggingsplan[[#This Row],[Fylke]]),0)),"Ikke funnet") / 100</f>
        <v>14616.8727936</v>
      </c>
      <c r="V51" s="35" cm="1">
        <f t="array" ref="V51">Kartleggingsplan[[#This Row],[Totalkostnad]] * IFERROR(INDEX(Prosjekttyper_Kostnadsfordeling[12],MATCH(1,(Prosjekttyper_Kostnadsfordeling[Prosjekttype]=Kartleggingsplan[[#This Row],[Prosjekt-type]]) * (Prosjekttyper_Kostnadsfordeling[Fylke]=Kartleggingsplan[[#This Row],[Fylke]]),0)),"Ikke funnet") / 100</f>
        <v>0</v>
      </c>
      <c r="W51" s="35" cm="1">
        <f t="array" ref="W51">Kartleggingsplan[[#This Row],[Totalkostnad]] * IFERROR(INDEX(Prosjekttyper_Kostnadsfordeling[13],MATCH(1,(Prosjekttyper_Kostnadsfordeling[Prosjekttype]=Kartleggingsplan[[#This Row],[Prosjekt-type]]) * (Prosjekttyper_Kostnadsfordeling[Fylke]=Kartleggingsplan[[#This Row],[Fylke]]),0)),"Ikke funnet") / 100</f>
        <v>0</v>
      </c>
      <c r="X51" s="35" cm="1">
        <f t="array" ref="X51">Kartleggingsplan[[#This Row],[Totalkostnad]] * IFERROR(INDEX(Prosjekttyper_Kostnadsfordeling[14],MATCH(1,(Prosjekttyper_Kostnadsfordeling[Prosjekttype]=Kartleggingsplan[[#This Row],[Prosjekt-type]]) * (Prosjekttyper_Kostnadsfordeling[Fylke]=Kartleggingsplan[[#This Row],[Fylke]]),0)),"Ikke funnet") / 100</f>
        <v>0</v>
      </c>
      <c r="Y51" s="35" cm="1">
        <f t="array" ref="Y51">Kartleggingsplan[[#This Row],[Totalkostnad]] * IFERROR(INDEX(Prosjekttyper_Kostnadsfordeling[15],MATCH(1,(Prosjekttyper_Kostnadsfordeling[Prosjekttype]=Kartleggingsplan[[#This Row],[Prosjekt-type]]) * (Prosjekttyper_Kostnadsfordeling[Fylke]=Kartleggingsplan[[#This Row],[Fylke]]),0)),"Ikke funnet") / 100</f>
        <v>0</v>
      </c>
      <c r="Z51" s="35" cm="1">
        <f t="array" ref="Z51">Kartleggingsplan[[#This Row],[Totalkostnad]] * IFERROR(INDEX(Prosjekttyper_Kostnadsfordeling[16],MATCH(1,(Prosjekttyper_Kostnadsfordeling[Prosjekttype]=Kartleggingsplan[[#This Row],[Prosjekt-type]]) * (Prosjekttyper_Kostnadsfordeling[Fylke]=Kartleggingsplan[[#This Row],[Fylke]]),0)),"Ikke funnet") / 100</f>
        <v>0</v>
      </c>
      <c r="AA51" s="35" cm="1">
        <f t="array" ref="AA51">Kartleggingsplan[[#This Row],[Totalkostnad]] * IFERROR(INDEX(Prosjekttyper_Kostnadsfordeling[17],MATCH(1,(Prosjekttyper_Kostnadsfordeling[Prosjekttype]=Kartleggingsplan[[#This Row],[Prosjekt-type]]) * (Prosjekttyper_Kostnadsfordeling[Fylke]=Kartleggingsplan[[#This Row],[Fylke]]),0)),"Ikke funnet") / 100</f>
        <v>0</v>
      </c>
      <c r="AB51" s="35" cm="1">
        <f t="array" ref="AB51">Kartleggingsplan[[#This Row],[Totalkostnad]] * IFERROR(INDEX(Prosjekttyper_Kostnadsfordeling[18],MATCH(1,(Prosjekttyper_Kostnadsfordeling[Prosjekttype]=Kartleggingsplan[[#This Row],[Prosjekt-type]]) * (Prosjekttyper_Kostnadsfordeling[Fylke]=Kartleggingsplan[[#This Row],[Fylke]]),0)),"Ikke funnet") / 100</f>
        <v>0</v>
      </c>
      <c r="AC51" s="35" cm="1">
        <f t="array" ref="AC51">Kartleggingsplan[[#This Row],[Totalkostnad]] * IFERROR(INDEX(Prosjekttyper_Kostnadsfordeling[19],MATCH(1,(Prosjekttyper_Kostnadsfordeling[Prosjekttype]=Kartleggingsplan[[#This Row],[Prosjekt-type]]) * (Prosjekttyper_Kostnadsfordeling[Fylke]=Kartleggingsplan[[#This Row],[Fylke]]),0)),"Ikke funnet") / 100</f>
        <v>0</v>
      </c>
      <c r="AD51" s="35" cm="1">
        <f t="array" ref="AD51">Kartleggingsplan[[#This Row],[Totalkostnad]] * IFERROR(INDEX(Prosjekttyper_Kostnadsfordeling[20],MATCH(1,(Prosjekttyper_Kostnadsfordeling[Prosjekttype]=Kartleggingsplan[[#This Row],[Prosjekt-type]]) * (Prosjekttyper_Kostnadsfordeling[Fylke]=Kartleggingsplan[[#This Row],[Fylke]]),0)),"Ikke funnet") / 100</f>
        <v>0</v>
      </c>
      <c r="AE51" s="60" cm="1">
        <f t="array" ref="AE51">Kartleggingsplan[[#This Row],[Totalkostnad]] * IFERROR(INDEX(Prosjekttyper_Kostnadsfordeling[21],MATCH(1,(Prosjekttyper_Kostnadsfordeling[Prosjekttype]=Kartleggingsplan[[#This Row],[Prosjekt-type]]) * (Prosjekttyper_Kostnadsfordeling[Fylke]=Kartleggingsplan[[#This Row],[Fylke]]),0)),"Ikke funnet") / 100</f>
        <v>0</v>
      </c>
      <c r="AF51" s="60" cm="1">
        <f t="array" ref="AF51">Kartleggingsplan[[#This Row],[Totalkostnad]] * IFERROR(INDEX(Prosjekttyper_Kostnadsfordeling[22],MATCH(1,(Prosjekttyper_Kostnadsfordeling[Prosjekttype]=Kartleggingsplan[[#This Row],[Prosjekt-type]]) * (Prosjekttyper_Kostnadsfordeling[Fylke]=Kartleggingsplan[[#This Row],[Fylke]]),0)),"Ikke funnet") / 100</f>
        <v>0</v>
      </c>
      <c r="AG51" s="60" cm="1">
        <f t="array" ref="AG51">Kartleggingsplan[[#This Row],[Totalkostnad]] * IFERROR(INDEX(Prosjekttyper_Kostnadsfordeling[23],MATCH(1,(Prosjekttyper_Kostnadsfordeling[Prosjekttype]=Kartleggingsplan[[#This Row],[Prosjekt-type]]) * (Prosjekttyper_Kostnadsfordeling[Fylke]=Kartleggingsplan[[#This Row],[Fylke]]),0)),"Ikke funnet") / 100</f>
        <v>0</v>
      </c>
      <c r="AH51" s="60" cm="1">
        <f t="array" ref="AH51">Kartleggingsplan[[#This Row],[Totalkostnad]] * IFERROR(INDEX(Prosjekttyper_Kostnadsfordeling[24],MATCH(1,(Prosjekttyper_Kostnadsfordeling[Prosjekttype]=Kartleggingsplan[[#This Row],[Prosjekt-type]]) * (Prosjekttyper_Kostnadsfordeling[Fylke]=Kartleggingsplan[[#This Row],[Fylke]]),0)),"Ikke funnet") / 100</f>
        <v>0</v>
      </c>
      <c r="AI51" s="60" cm="1">
        <f t="array" ref="AI51">Kartleggingsplan[[#This Row],[Totalkostnad]] * IFERROR(INDEX(Prosjekttyper_Kostnadsfordeling[25],MATCH(1,(Prosjekttyper_Kostnadsfordeling[Prosjekttype]=Kartleggingsplan[[#This Row],[Prosjekt-type]]) * (Prosjekttyper_Kostnadsfordeling[Fylke]=Kartleggingsplan[[#This Row],[Fylke]]),0)),"Ikke funnet") / 100</f>
        <v>0</v>
      </c>
      <c r="AJ51" s="60" cm="1">
        <f t="array" ref="AJ51">Kartleggingsplan[[#This Row],[Totalkostnad]] * IFERROR(INDEX(Prosjekttyper_Kostnadsfordeling[26],MATCH(1,(Prosjekttyper_Kostnadsfordeling[Prosjekttype]=Kartleggingsplan[[#This Row],[Prosjekt-type]]) * (Prosjekttyper_Kostnadsfordeling[Fylke]=Kartleggingsplan[[#This Row],[Fylke]]),0)),"Ikke funnet") / 100</f>
        <v>0</v>
      </c>
      <c r="AK51" s="60" cm="1">
        <f t="array" ref="AK51">Kartleggingsplan[[#This Row],[Totalkostnad]] * IFERROR(INDEX(Prosjekttyper_Kostnadsfordeling[27],MATCH(1,(Prosjekttyper_Kostnadsfordeling[Prosjekttype]=Kartleggingsplan[[#This Row],[Prosjekt-type]]) * (Prosjekttyper_Kostnadsfordeling[Fylke]=Kartleggingsplan[[#This Row],[Fylke]]),0)),"Ikke funnet") / 100</f>
        <v>0</v>
      </c>
      <c r="AL51" s="60" cm="1">
        <f t="array" ref="AL51">Kartleggingsplan[[#This Row],[Totalkostnad]] * IFERROR(INDEX(Prosjekttyper_Kostnadsfordeling[28],MATCH(1,(Prosjekttyper_Kostnadsfordeling[Prosjekttype]=Kartleggingsplan[[#This Row],[Prosjekt-type]]) * (Prosjekttyper_Kostnadsfordeling[Fylke]=Kartleggingsplan[[#This Row],[Fylke]]),0)),"Ikke funnet") / 100</f>
        <v>0</v>
      </c>
      <c r="AM51" s="60" cm="1">
        <f t="array" ref="AM51">Kartleggingsplan[[#This Row],[Totalkostnad]] * IFERROR(INDEX(Prosjekttyper_Kostnadsfordeling[29],MATCH(1,(Prosjekttyper_Kostnadsfordeling[Prosjekttype]=Kartleggingsplan[[#This Row],[Prosjekt-type]]) * (Prosjekttyper_Kostnadsfordeling[Fylke]=Kartleggingsplan[[#This Row],[Fylke]]),0)),"Ikke funnet") / 100</f>
        <v>0</v>
      </c>
      <c r="AN51" s="60" cm="1">
        <f t="array" ref="AN51">Kartleggingsplan[[#This Row],[Totalkostnad]] * IFERROR(INDEX(Prosjekttyper_Kostnadsfordeling[30],MATCH(1,(Prosjekttyper_Kostnadsfordeling[Prosjekttype]=Kartleggingsplan[[#This Row],[Prosjekt-type]]) * (Prosjekttyper_Kostnadsfordeling[Fylke]=Kartleggingsplan[[#This Row],[Fylke]]),0)),"Ikke funnet") / 100</f>
        <v>0</v>
      </c>
    </row>
    <row r="52" spans="2:40" x14ac:dyDescent="0.25">
      <c r="B52" t="str">
        <f>IFERROR(INDEX(Prosjektkalkyle[Fylke], MATCH(Kartleggingsplan[[#This Row],[Prosjektnavn]], Prosjektkalkyle[Prosjektnavn], 0)), "Ikke funnet")</f>
        <v>VFTE</v>
      </c>
      <c r="C52" s="78" cm="1">
        <f t="array" ref="C52">_xlfn.XLOOKUP(1, (Kommuner[Fylke] = Valgt_Fylke) * (Kommuner[Kommune] = Kartleggingsplan[[#This Row],[Kommune]]), Kommuner[Regionnr], "")</f>
        <v>4</v>
      </c>
      <c r="D52" s="39" t="s">
        <v>553</v>
      </c>
      <c r="E52" s="39" t="s">
        <v>288</v>
      </c>
      <c r="F52" s="34" t="str">
        <f>IFERROR(INDEX(Prosjektkalkyle[Prosjekttype], MATCH(Kartleggingsplan[[#This Row],[Prosjektnavn]], Prosjektkalkyle[Prosjektnavn], 0)), "Ikke funnet")</f>
        <v>Skråfoto - Telemark</v>
      </c>
      <c r="G52">
        <f>IFERROR(INDEX(Prosjektkalkyle[Oppstart år], MATCH(Kartleggingsplan[[#This Row],[Prosjektnavn]], Prosjektkalkyle[Prosjektnavn], 0)), "Ikke funnet")</f>
        <v>2027</v>
      </c>
      <c r="H52" s="56">
        <f>882.5*0.335</f>
        <v>295.63750000000005</v>
      </c>
      <c r="I52" s="79" t="str">
        <f>IFERROR(INDEX(Prosjektkalkyle[Enhet], MATCH(Kartleggingsplan[[#This Row],[Prosjektnavn]], Prosjektkalkyle[Prosjektnavn], 0)), "Ikke funnet")</f>
        <v>km2</v>
      </c>
      <c r="J52" s="85">
        <f>IFERROR(INDEX(Prosjektkalkyle[ Kalkyle enhetskostnad inkl. mva], MATCH(Kartleggingsplan[[#This Row],[Prosjektnavn]], Prosjektkalkyle[Prosjektnavn], 0)), "Ikke funnet")*Kartleggingsplan[[#This Row],[Antall]]</f>
        <v>604519.56000000006</v>
      </c>
      <c r="K52" s="35" cm="1">
        <f t="array" ref="K52">Kartleggingsplan[[#This Row],[Totalkostnad]] * IFERROR(INDEX(Prosjekttyper_Kostnadsfordeling[1],MATCH(1,(Prosjekttyper_Kostnadsfordeling[Prosjekttype]=Kartleggingsplan[[#This Row],[Prosjekt-type]]) * (Prosjekttyper_Kostnadsfordeling[Fylke]=Kartleggingsplan[[#This Row],[Fylke]]),0)),"Ikke funnet") / 100</f>
        <v>18135.586800000001</v>
      </c>
      <c r="L52" s="35" cm="1">
        <f t="array" ref="L52">Kartleggingsplan[[#This Row],[Totalkostnad]] * IFERROR(INDEX(Prosjekttyper_Kostnadsfordeling[2],MATCH(1,(Prosjekttyper_Kostnadsfordeling[Prosjekttype]=Kartleggingsplan[[#This Row],[Prosjekt-type]]) * (Prosjekttyper_Kostnadsfordeling[Fylke]=Kartleggingsplan[[#This Row],[Fylke]]),0)),"Ikke funnet") / 100</f>
        <v>12090.391200000002</v>
      </c>
      <c r="M52" s="35" cm="1">
        <f t="array" ref="M52">Kartleggingsplan[[#This Row],[Totalkostnad]] * IFERROR(INDEX(Prosjekttyper_Kostnadsfordeling[3],MATCH(1,(Prosjekttyper_Kostnadsfordeling[Prosjekttype]=Kartleggingsplan[[#This Row],[Prosjekt-type]]) * (Prosjekttyper_Kostnadsfordeling[Fylke]=Kartleggingsplan[[#This Row],[Fylke]]),0)),"Ikke funnet") / 100</f>
        <v>501751.23480000003</v>
      </c>
      <c r="N52" s="35" cm="1">
        <f t="array" ref="N52">Kartleggingsplan[[#This Row],[Totalkostnad]] * IFERROR(INDEX(Prosjekttyper_Kostnadsfordeling[4],MATCH(1,(Prosjekttyper_Kostnadsfordeling[Prosjekttype]=Kartleggingsplan[[#This Row],[Prosjekt-type]]) * (Prosjekttyper_Kostnadsfordeling[Fylke]=Kartleggingsplan[[#This Row],[Fylke]]),0)),"Ikke funnet") / 100</f>
        <v>12090.391200000002</v>
      </c>
      <c r="O52" s="35" cm="1">
        <f t="array" ref="O52">Kartleggingsplan[[#This Row],[Totalkostnad]] * IFERROR(INDEX(Prosjekttyper_Kostnadsfordeling[5],MATCH(1,(Prosjekttyper_Kostnadsfordeling[Prosjekttype]=Kartleggingsplan[[#This Row],[Prosjekt-type]]) * (Prosjekttyper_Kostnadsfordeling[Fylke]=Kartleggingsplan[[#This Row],[Fylke]]),0)),"Ikke funnet") / 100</f>
        <v>0</v>
      </c>
      <c r="P52" s="35" cm="1">
        <f t="array" ref="P52">Kartleggingsplan[[#This Row],[Totalkostnad]] * IFERROR(INDEX(Prosjekttyper_Kostnadsfordeling[6],MATCH(1,(Prosjekttyper_Kostnadsfordeling[Prosjekttype]=Kartleggingsplan[[#This Row],[Prosjekt-type]]) * (Prosjekttyper_Kostnadsfordeling[Fylke]=Kartleggingsplan[[#This Row],[Fylke]]),0)),"Ikke funnet") / 100</f>
        <v>0</v>
      </c>
      <c r="Q52" s="35" cm="1">
        <f t="array" ref="Q52">Kartleggingsplan[[#This Row],[Totalkostnad]] * IFERROR(INDEX(Prosjekttyper_Kostnadsfordeling[7],MATCH(1,(Prosjekttyper_Kostnadsfordeling[Prosjekttype]=Kartleggingsplan[[#This Row],[Prosjekt-type]]) * (Prosjekttyper_Kostnadsfordeling[Fylke]=Kartleggingsplan[[#This Row],[Fylke]]),0)),"Ikke funnet") / 100</f>
        <v>12090.391200000002</v>
      </c>
      <c r="R52" s="35" cm="1">
        <f t="array" ref="R52">Kartleggingsplan[[#This Row],[Totalkostnad]] * IFERROR(INDEX(Prosjekttyper_Kostnadsfordeling[8],MATCH(1,(Prosjekttyper_Kostnadsfordeling[Prosjekttype]=Kartleggingsplan[[#This Row],[Prosjekt-type]]) * (Prosjekttyper_Kostnadsfordeling[Fylke]=Kartleggingsplan[[#This Row],[Fylke]]),0)),"Ikke funnet") / 100</f>
        <v>24180.782400000004</v>
      </c>
      <c r="S52" s="35" cm="1">
        <f t="array" ref="S52">Kartleggingsplan[[#This Row],[Totalkostnad]] * IFERROR(INDEX(Prosjekttyper_Kostnadsfordeling[9],MATCH(1,(Prosjekttyper_Kostnadsfordeling[Prosjekttype]=Kartleggingsplan[[#This Row],[Prosjekt-type]]) * (Prosjekttyper_Kostnadsfordeling[Fylke]=Kartleggingsplan[[#This Row],[Fylke]]),0)),"Ikke funnet") / 100</f>
        <v>0</v>
      </c>
      <c r="T52" s="35" cm="1">
        <f t="array" ref="T52">Kartleggingsplan[[#This Row],[Totalkostnad]] * IFERROR(INDEX(Prosjekttyper_Kostnadsfordeling[10],MATCH(1,(Prosjekttyper_Kostnadsfordeling[Prosjekttype]=Kartleggingsplan[[#This Row],[Prosjekt-type]]) * (Prosjekttyper_Kostnadsfordeling[Fylke]=Kartleggingsplan[[#This Row],[Fylke]]),0)),"Ikke funnet") / 100</f>
        <v>0</v>
      </c>
      <c r="U52" s="35" cm="1">
        <f t="array" ref="U52">Kartleggingsplan[[#This Row],[Totalkostnad]] * IFERROR(INDEX(Prosjekttyper_Kostnadsfordeling[11],MATCH(1,(Prosjekttyper_Kostnadsfordeling[Prosjekttype]=Kartleggingsplan[[#This Row],[Prosjekt-type]]) * (Prosjekttyper_Kostnadsfordeling[Fylke]=Kartleggingsplan[[#This Row],[Fylke]]),0)),"Ikke funnet") / 100</f>
        <v>12090.391200000002</v>
      </c>
      <c r="V52" s="35" cm="1">
        <f t="array" ref="V52">Kartleggingsplan[[#This Row],[Totalkostnad]] * IFERROR(INDEX(Prosjekttyper_Kostnadsfordeling[12],MATCH(1,(Prosjekttyper_Kostnadsfordeling[Prosjekttype]=Kartleggingsplan[[#This Row],[Prosjekt-type]]) * (Prosjekttyper_Kostnadsfordeling[Fylke]=Kartleggingsplan[[#This Row],[Fylke]]),0)),"Ikke funnet") / 100</f>
        <v>12090.391200000002</v>
      </c>
      <c r="W52" s="35" cm="1">
        <f t="array" ref="W52">Kartleggingsplan[[#This Row],[Totalkostnad]] * IFERROR(INDEX(Prosjekttyper_Kostnadsfordeling[13],MATCH(1,(Prosjekttyper_Kostnadsfordeling[Prosjekttype]=Kartleggingsplan[[#This Row],[Prosjekt-type]]) * (Prosjekttyper_Kostnadsfordeling[Fylke]=Kartleggingsplan[[#This Row],[Fylke]]),0)),"Ikke funnet") / 100</f>
        <v>0</v>
      </c>
      <c r="X52" s="35" cm="1">
        <f t="array" ref="X52">Kartleggingsplan[[#This Row],[Totalkostnad]] * IFERROR(INDEX(Prosjekttyper_Kostnadsfordeling[14],MATCH(1,(Prosjekttyper_Kostnadsfordeling[Prosjekttype]=Kartleggingsplan[[#This Row],[Prosjekt-type]]) * (Prosjekttyper_Kostnadsfordeling[Fylke]=Kartleggingsplan[[#This Row],[Fylke]]),0)),"Ikke funnet") / 100</f>
        <v>0</v>
      </c>
      <c r="Y52" s="35" cm="1">
        <f t="array" ref="Y52">Kartleggingsplan[[#This Row],[Totalkostnad]] * IFERROR(INDEX(Prosjekttyper_Kostnadsfordeling[15],MATCH(1,(Prosjekttyper_Kostnadsfordeling[Prosjekttype]=Kartleggingsplan[[#This Row],[Prosjekt-type]]) * (Prosjekttyper_Kostnadsfordeling[Fylke]=Kartleggingsplan[[#This Row],[Fylke]]),0)),"Ikke funnet") / 100</f>
        <v>0</v>
      </c>
      <c r="Z52" s="35" cm="1">
        <f t="array" ref="Z52">Kartleggingsplan[[#This Row],[Totalkostnad]] * IFERROR(INDEX(Prosjekttyper_Kostnadsfordeling[16],MATCH(1,(Prosjekttyper_Kostnadsfordeling[Prosjekttype]=Kartleggingsplan[[#This Row],[Prosjekt-type]]) * (Prosjekttyper_Kostnadsfordeling[Fylke]=Kartleggingsplan[[#This Row],[Fylke]]),0)),"Ikke funnet") / 100</f>
        <v>0</v>
      </c>
      <c r="AA52" s="35" cm="1">
        <f t="array" ref="AA52">Kartleggingsplan[[#This Row],[Totalkostnad]] * IFERROR(INDEX(Prosjekttyper_Kostnadsfordeling[17],MATCH(1,(Prosjekttyper_Kostnadsfordeling[Prosjekttype]=Kartleggingsplan[[#This Row],[Prosjekt-type]]) * (Prosjekttyper_Kostnadsfordeling[Fylke]=Kartleggingsplan[[#This Row],[Fylke]]),0)),"Ikke funnet") / 100</f>
        <v>0</v>
      </c>
      <c r="AB52" s="35" cm="1">
        <f t="array" ref="AB52">Kartleggingsplan[[#This Row],[Totalkostnad]] * IFERROR(INDEX(Prosjekttyper_Kostnadsfordeling[18],MATCH(1,(Prosjekttyper_Kostnadsfordeling[Prosjekttype]=Kartleggingsplan[[#This Row],[Prosjekt-type]]) * (Prosjekttyper_Kostnadsfordeling[Fylke]=Kartleggingsplan[[#This Row],[Fylke]]),0)),"Ikke funnet") / 100</f>
        <v>0</v>
      </c>
      <c r="AC52" s="35" cm="1">
        <f t="array" ref="AC52">Kartleggingsplan[[#This Row],[Totalkostnad]] * IFERROR(INDEX(Prosjekttyper_Kostnadsfordeling[19],MATCH(1,(Prosjekttyper_Kostnadsfordeling[Prosjekttype]=Kartleggingsplan[[#This Row],[Prosjekt-type]]) * (Prosjekttyper_Kostnadsfordeling[Fylke]=Kartleggingsplan[[#This Row],[Fylke]]),0)),"Ikke funnet") / 100</f>
        <v>0</v>
      </c>
      <c r="AD52" s="35" cm="1">
        <f t="array" ref="AD52">Kartleggingsplan[[#This Row],[Totalkostnad]] * IFERROR(INDEX(Prosjekttyper_Kostnadsfordeling[20],MATCH(1,(Prosjekttyper_Kostnadsfordeling[Prosjekttype]=Kartleggingsplan[[#This Row],[Prosjekt-type]]) * (Prosjekttyper_Kostnadsfordeling[Fylke]=Kartleggingsplan[[#This Row],[Fylke]]),0)),"Ikke funnet") / 100</f>
        <v>0</v>
      </c>
      <c r="AE52" s="60" cm="1">
        <f t="array" ref="AE52">Kartleggingsplan[[#This Row],[Totalkostnad]] * IFERROR(INDEX(Prosjekttyper_Kostnadsfordeling[21],MATCH(1,(Prosjekttyper_Kostnadsfordeling[Prosjekttype]=Kartleggingsplan[[#This Row],[Prosjekt-type]]) * (Prosjekttyper_Kostnadsfordeling[Fylke]=Kartleggingsplan[[#This Row],[Fylke]]),0)),"Ikke funnet") / 100</f>
        <v>0</v>
      </c>
      <c r="AF52" s="60" cm="1">
        <f t="array" ref="AF52">Kartleggingsplan[[#This Row],[Totalkostnad]] * IFERROR(INDEX(Prosjekttyper_Kostnadsfordeling[22],MATCH(1,(Prosjekttyper_Kostnadsfordeling[Prosjekttype]=Kartleggingsplan[[#This Row],[Prosjekt-type]]) * (Prosjekttyper_Kostnadsfordeling[Fylke]=Kartleggingsplan[[#This Row],[Fylke]]),0)),"Ikke funnet") / 100</f>
        <v>0</v>
      </c>
      <c r="AG52" s="60" cm="1">
        <f t="array" ref="AG52">Kartleggingsplan[[#This Row],[Totalkostnad]] * IFERROR(INDEX(Prosjekttyper_Kostnadsfordeling[23],MATCH(1,(Prosjekttyper_Kostnadsfordeling[Prosjekttype]=Kartleggingsplan[[#This Row],[Prosjekt-type]]) * (Prosjekttyper_Kostnadsfordeling[Fylke]=Kartleggingsplan[[#This Row],[Fylke]]),0)),"Ikke funnet") / 100</f>
        <v>0</v>
      </c>
      <c r="AH52" s="60" cm="1">
        <f t="array" ref="AH52">Kartleggingsplan[[#This Row],[Totalkostnad]] * IFERROR(INDEX(Prosjekttyper_Kostnadsfordeling[24],MATCH(1,(Prosjekttyper_Kostnadsfordeling[Prosjekttype]=Kartleggingsplan[[#This Row],[Prosjekt-type]]) * (Prosjekttyper_Kostnadsfordeling[Fylke]=Kartleggingsplan[[#This Row],[Fylke]]),0)),"Ikke funnet") / 100</f>
        <v>0</v>
      </c>
      <c r="AI52" s="60" cm="1">
        <f t="array" ref="AI52">Kartleggingsplan[[#This Row],[Totalkostnad]] * IFERROR(INDEX(Prosjekttyper_Kostnadsfordeling[25],MATCH(1,(Prosjekttyper_Kostnadsfordeling[Prosjekttype]=Kartleggingsplan[[#This Row],[Prosjekt-type]]) * (Prosjekttyper_Kostnadsfordeling[Fylke]=Kartleggingsplan[[#This Row],[Fylke]]),0)),"Ikke funnet") / 100</f>
        <v>0</v>
      </c>
      <c r="AJ52" s="60" cm="1">
        <f t="array" ref="AJ52">Kartleggingsplan[[#This Row],[Totalkostnad]] * IFERROR(INDEX(Prosjekttyper_Kostnadsfordeling[26],MATCH(1,(Prosjekttyper_Kostnadsfordeling[Prosjekttype]=Kartleggingsplan[[#This Row],[Prosjekt-type]]) * (Prosjekttyper_Kostnadsfordeling[Fylke]=Kartleggingsplan[[#This Row],[Fylke]]),0)),"Ikke funnet") / 100</f>
        <v>0</v>
      </c>
      <c r="AK52" s="60" cm="1">
        <f t="array" ref="AK52">Kartleggingsplan[[#This Row],[Totalkostnad]] * IFERROR(INDEX(Prosjekttyper_Kostnadsfordeling[27],MATCH(1,(Prosjekttyper_Kostnadsfordeling[Prosjekttype]=Kartleggingsplan[[#This Row],[Prosjekt-type]]) * (Prosjekttyper_Kostnadsfordeling[Fylke]=Kartleggingsplan[[#This Row],[Fylke]]),0)),"Ikke funnet") / 100</f>
        <v>0</v>
      </c>
      <c r="AL52" s="60" cm="1">
        <f t="array" ref="AL52">Kartleggingsplan[[#This Row],[Totalkostnad]] * IFERROR(INDEX(Prosjekttyper_Kostnadsfordeling[28],MATCH(1,(Prosjekttyper_Kostnadsfordeling[Prosjekttype]=Kartleggingsplan[[#This Row],[Prosjekt-type]]) * (Prosjekttyper_Kostnadsfordeling[Fylke]=Kartleggingsplan[[#This Row],[Fylke]]),0)),"Ikke funnet") / 100</f>
        <v>0</v>
      </c>
      <c r="AM52" s="60" cm="1">
        <f t="array" ref="AM52">Kartleggingsplan[[#This Row],[Totalkostnad]] * IFERROR(INDEX(Prosjekttyper_Kostnadsfordeling[29],MATCH(1,(Prosjekttyper_Kostnadsfordeling[Prosjekttype]=Kartleggingsplan[[#This Row],[Prosjekt-type]]) * (Prosjekttyper_Kostnadsfordeling[Fylke]=Kartleggingsplan[[#This Row],[Fylke]]),0)),"Ikke funnet") / 100</f>
        <v>0</v>
      </c>
      <c r="AN52" s="60" cm="1">
        <f t="array" ref="AN52">Kartleggingsplan[[#This Row],[Totalkostnad]] * IFERROR(INDEX(Prosjekttyper_Kostnadsfordeling[30],MATCH(1,(Prosjekttyper_Kostnadsfordeling[Prosjekttype]=Kartleggingsplan[[#This Row],[Prosjekt-type]]) * (Prosjekttyper_Kostnadsfordeling[Fylke]=Kartleggingsplan[[#This Row],[Fylke]]),0)),"Ikke funnet") / 100</f>
        <v>0</v>
      </c>
    </row>
    <row r="53" spans="2:40" x14ac:dyDescent="0.25">
      <c r="B53" t="str">
        <f>IFERROR(INDEX(Prosjektkalkyle[Fylke], MATCH(Kartleggingsplan[[#This Row],[Prosjektnavn]], Prosjektkalkyle[Prosjektnavn], 0)), "Ikke funnet")</f>
        <v>VFTE</v>
      </c>
      <c r="C53" s="78" cm="1">
        <f t="array" ref="C53">_xlfn.XLOOKUP(1, (Kommuner[Fylke] = Valgt_Fylke) * (Kommuner[Kommune] = Kartleggingsplan[[#This Row],[Kommune]]), Kommuner[Regionnr], "")</f>
        <v>4</v>
      </c>
      <c r="D53" s="39" t="s">
        <v>553</v>
      </c>
      <c r="E53" s="39" t="s">
        <v>287</v>
      </c>
      <c r="F53" s="34" t="str">
        <f>IFERROR(INDEX(Prosjektkalkyle[Prosjekttype], MATCH(Kartleggingsplan[[#This Row],[Prosjektnavn]], Prosjektkalkyle[Prosjektnavn], 0)), "Ikke funnet")</f>
        <v>Skråfoto - Telemark</v>
      </c>
      <c r="G53">
        <f>IFERROR(INDEX(Prosjektkalkyle[Oppstart år], MATCH(Kartleggingsplan[[#This Row],[Prosjektnavn]], Prosjektkalkyle[Prosjektnavn], 0)), "Ikke funnet")</f>
        <v>2027</v>
      </c>
      <c r="H53" s="56">
        <f>882.5*0.207</f>
        <v>182.67749999999998</v>
      </c>
      <c r="I53" s="79" t="str">
        <f>IFERROR(INDEX(Prosjektkalkyle[Enhet], MATCH(Kartleggingsplan[[#This Row],[Prosjektnavn]], Prosjektkalkyle[Prosjektnavn], 0)), "Ikke funnet")</f>
        <v>km2</v>
      </c>
      <c r="J53" s="85">
        <f>IFERROR(INDEX(Prosjektkalkyle[ Kalkyle enhetskostnad inkl. mva], MATCH(Kartleggingsplan[[#This Row],[Prosjektnavn]], Prosjektkalkyle[Prosjektnavn], 0)), "Ikke funnet")*Kartleggingsplan[[#This Row],[Antall]]</f>
        <v>373538.95199999993</v>
      </c>
      <c r="K53" s="35" cm="1">
        <f t="array" ref="K53">Kartleggingsplan[[#This Row],[Totalkostnad]] * IFERROR(INDEX(Prosjekttyper_Kostnadsfordeling[1],MATCH(1,(Prosjekttyper_Kostnadsfordeling[Prosjekttype]=Kartleggingsplan[[#This Row],[Prosjekt-type]]) * (Prosjekttyper_Kostnadsfordeling[Fylke]=Kartleggingsplan[[#This Row],[Fylke]]),0)),"Ikke funnet") / 100</f>
        <v>11206.168559999996</v>
      </c>
      <c r="L53" s="35" cm="1">
        <f t="array" ref="L53">Kartleggingsplan[[#This Row],[Totalkostnad]] * IFERROR(INDEX(Prosjekttyper_Kostnadsfordeling[2],MATCH(1,(Prosjekttyper_Kostnadsfordeling[Prosjekttype]=Kartleggingsplan[[#This Row],[Prosjekt-type]]) * (Prosjekttyper_Kostnadsfordeling[Fylke]=Kartleggingsplan[[#This Row],[Fylke]]),0)),"Ikke funnet") / 100</f>
        <v>7470.7790399999985</v>
      </c>
      <c r="M53" s="35" cm="1">
        <f t="array" ref="M53">Kartleggingsplan[[#This Row],[Totalkostnad]] * IFERROR(INDEX(Prosjekttyper_Kostnadsfordeling[3],MATCH(1,(Prosjekttyper_Kostnadsfordeling[Prosjekttype]=Kartleggingsplan[[#This Row],[Prosjekt-type]]) * (Prosjekttyper_Kostnadsfordeling[Fylke]=Kartleggingsplan[[#This Row],[Fylke]]),0)),"Ikke funnet") / 100</f>
        <v>310037.33015999995</v>
      </c>
      <c r="N53" s="35" cm="1">
        <f t="array" ref="N53">Kartleggingsplan[[#This Row],[Totalkostnad]] * IFERROR(INDEX(Prosjekttyper_Kostnadsfordeling[4],MATCH(1,(Prosjekttyper_Kostnadsfordeling[Prosjekttype]=Kartleggingsplan[[#This Row],[Prosjekt-type]]) * (Prosjekttyper_Kostnadsfordeling[Fylke]=Kartleggingsplan[[#This Row],[Fylke]]),0)),"Ikke funnet") / 100</f>
        <v>7470.7790399999985</v>
      </c>
      <c r="O53" s="35" cm="1">
        <f t="array" ref="O53">Kartleggingsplan[[#This Row],[Totalkostnad]] * IFERROR(INDEX(Prosjekttyper_Kostnadsfordeling[5],MATCH(1,(Prosjekttyper_Kostnadsfordeling[Prosjekttype]=Kartleggingsplan[[#This Row],[Prosjekt-type]]) * (Prosjekttyper_Kostnadsfordeling[Fylke]=Kartleggingsplan[[#This Row],[Fylke]]),0)),"Ikke funnet") / 100</f>
        <v>0</v>
      </c>
      <c r="P53" s="35" cm="1">
        <f t="array" ref="P53">Kartleggingsplan[[#This Row],[Totalkostnad]] * IFERROR(INDEX(Prosjekttyper_Kostnadsfordeling[6],MATCH(1,(Prosjekttyper_Kostnadsfordeling[Prosjekttype]=Kartleggingsplan[[#This Row],[Prosjekt-type]]) * (Prosjekttyper_Kostnadsfordeling[Fylke]=Kartleggingsplan[[#This Row],[Fylke]]),0)),"Ikke funnet") / 100</f>
        <v>0</v>
      </c>
      <c r="Q53" s="35" cm="1">
        <f t="array" ref="Q53">Kartleggingsplan[[#This Row],[Totalkostnad]] * IFERROR(INDEX(Prosjekttyper_Kostnadsfordeling[7],MATCH(1,(Prosjekttyper_Kostnadsfordeling[Prosjekttype]=Kartleggingsplan[[#This Row],[Prosjekt-type]]) * (Prosjekttyper_Kostnadsfordeling[Fylke]=Kartleggingsplan[[#This Row],[Fylke]]),0)),"Ikke funnet") / 100</f>
        <v>7470.7790399999985</v>
      </c>
      <c r="R53" s="35" cm="1">
        <f t="array" ref="R53">Kartleggingsplan[[#This Row],[Totalkostnad]] * IFERROR(INDEX(Prosjekttyper_Kostnadsfordeling[8],MATCH(1,(Prosjekttyper_Kostnadsfordeling[Prosjekttype]=Kartleggingsplan[[#This Row],[Prosjekt-type]]) * (Prosjekttyper_Kostnadsfordeling[Fylke]=Kartleggingsplan[[#This Row],[Fylke]]),0)),"Ikke funnet") / 100</f>
        <v>14941.558079999997</v>
      </c>
      <c r="S53" s="35" cm="1">
        <f t="array" ref="S53">Kartleggingsplan[[#This Row],[Totalkostnad]] * IFERROR(INDEX(Prosjekttyper_Kostnadsfordeling[9],MATCH(1,(Prosjekttyper_Kostnadsfordeling[Prosjekttype]=Kartleggingsplan[[#This Row],[Prosjekt-type]]) * (Prosjekttyper_Kostnadsfordeling[Fylke]=Kartleggingsplan[[#This Row],[Fylke]]),0)),"Ikke funnet") / 100</f>
        <v>0</v>
      </c>
      <c r="T53" s="35" cm="1">
        <f t="array" ref="T53">Kartleggingsplan[[#This Row],[Totalkostnad]] * IFERROR(INDEX(Prosjekttyper_Kostnadsfordeling[10],MATCH(1,(Prosjekttyper_Kostnadsfordeling[Prosjekttype]=Kartleggingsplan[[#This Row],[Prosjekt-type]]) * (Prosjekttyper_Kostnadsfordeling[Fylke]=Kartleggingsplan[[#This Row],[Fylke]]),0)),"Ikke funnet") / 100</f>
        <v>0</v>
      </c>
      <c r="U53" s="35" cm="1">
        <f t="array" ref="U53">Kartleggingsplan[[#This Row],[Totalkostnad]] * IFERROR(INDEX(Prosjekttyper_Kostnadsfordeling[11],MATCH(1,(Prosjekttyper_Kostnadsfordeling[Prosjekttype]=Kartleggingsplan[[#This Row],[Prosjekt-type]]) * (Prosjekttyper_Kostnadsfordeling[Fylke]=Kartleggingsplan[[#This Row],[Fylke]]),0)),"Ikke funnet") / 100</f>
        <v>7470.7790399999985</v>
      </c>
      <c r="V53" s="35" cm="1">
        <f t="array" ref="V53">Kartleggingsplan[[#This Row],[Totalkostnad]] * IFERROR(INDEX(Prosjekttyper_Kostnadsfordeling[12],MATCH(1,(Prosjekttyper_Kostnadsfordeling[Prosjekttype]=Kartleggingsplan[[#This Row],[Prosjekt-type]]) * (Prosjekttyper_Kostnadsfordeling[Fylke]=Kartleggingsplan[[#This Row],[Fylke]]),0)),"Ikke funnet") / 100</f>
        <v>7470.7790399999985</v>
      </c>
      <c r="W53" s="35" cm="1">
        <f t="array" ref="W53">Kartleggingsplan[[#This Row],[Totalkostnad]] * IFERROR(INDEX(Prosjekttyper_Kostnadsfordeling[13],MATCH(1,(Prosjekttyper_Kostnadsfordeling[Prosjekttype]=Kartleggingsplan[[#This Row],[Prosjekt-type]]) * (Prosjekttyper_Kostnadsfordeling[Fylke]=Kartleggingsplan[[#This Row],[Fylke]]),0)),"Ikke funnet") / 100</f>
        <v>0</v>
      </c>
      <c r="X53" s="35" cm="1">
        <f t="array" ref="X53">Kartleggingsplan[[#This Row],[Totalkostnad]] * IFERROR(INDEX(Prosjekttyper_Kostnadsfordeling[14],MATCH(1,(Prosjekttyper_Kostnadsfordeling[Prosjekttype]=Kartleggingsplan[[#This Row],[Prosjekt-type]]) * (Prosjekttyper_Kostnadsfordeling[Fylke]=Kartleggingsplan[[#This Row],[Fylke]]),0)),"Ikke funnet") / 100</f>
        <v>0</v>
      </c>
      <c r="Y53" s="35" cm="1">
        <f t="array" ref="Y53">Kartleggingsplan[[#This Row],[Totalkostnad]] * IFERROR(INDEX(Prosjekttyper_Kostnadsfordeling[15],MATCH(1,(Prosjekttyper_Kostnadsfordeling[Prosjekttype]=Kartleggingsplan[[#This Row],[Prosjekt-type]]) * (Prosjekttyper_Kostnadsfordeling[Fylke]=Kartleggingsplan[[#This Row],[Fylke]]),0)),"Ikke funnet") / 100</f>
        <v>0</v>
      </c>
      <c r="Z53" s="35" cm="1">
        <f t="array" ref="Z53">Kartleggingsplan[[#This Row],[Totalkostnad]] * IFERROR(INDEX(Prosjekttyper_Kostnadsfordeling[16],MATCH(1,(Prosjekttyper_Kostnadsfordeling[Prosjekttype]=Kartleggingsplan[[#This Row],[Prosjekt-type]]) * (Prosjekttyper_Kostnadsfordeling[Fylke]=Kartleggingsplan[[#This Row],[Fylke]]),0)),"Ikke funnet") / 100</f>
        <v>0</v>
      </c>
      <c r="AA53" s="35" cm="1">
        <f t="array" ref="AA53">Kartleggingsplan[[#This Row],[Totalkostnad]] * IFERROR(INDEX(Prosjekttyper_Kostnadsfordeling[17],MATCH(1,(Prosjekttyper_Kostnadsfordeling[Prosjekttype]=Kartleggingsplan[[#This Row],[Prosjekt-type]]) * (Prosjekttyper_Kostnadsfordeling[Fylke]=Kartleggingsplan[[#This Row],[Fylke]]),0)),"Ikke funnet") / 100</f>
        <v>0</v>
      </c>
      <c r="AB53" s="35" cm="1">
        <f t="array" ref="AB53">Kartleggingsplan[[#This Row],[Totalkostnad]] * IFERROR(INDEX(Prosjekttyper_Kostnadsfordeling[18],MATCH(1,(Prosjekttyper_Kostnadsfordeling[Prosjekttype]=Kartleggingsplan[[#This Row],[Prosjekt-type]]) * (Prosjekttyper_Kostnadsfordeling[Fylke]=Kartleggingsplan[[#This Row],[Fylke]]),0)),"Ikke funnet") / 100</f>
        <v>0</v>
      </c>
      <c r="AC53" s="35" cm="1">
        <f t="array" ref="AC53">Kartleggingsplan[[#This Row],[Totalkostnad]] * IFERROR(INDEX(Prosjekttyper_Kostnadsfordeling[19],MATCH(1,(Prosjekttyper_Kostnadsfordeling[Prosjekttype]=Kartleggingsplan[[#This Row],[Prosjekt-type]]) * (Prosjekttyper_Kostnadsfordeling[Fylke]=Kartleggingsplan[[#This Row],[Fylke]]),0)),"Ikke funnet") / 100</f>
        <v>0</v>
      </c>
      <c r="AD53" s="35" cm="1">
        <f t="array" ref="AD53">Kartleggingsplan[[#This Row],[Totalkostnad]] * IFERROR(INDEX(Prosjekttyper_Kostnadsfordeling[20],MATCH(1,(Prosjekttyper_Kostnadsfordeling[Prosjekttype]=Kartleggingsplan[[#This Row],[Prosjekt-type]]) * (Prosjekttyper_Kostnadsfordeling[Fylke]=Kartleggingsplan[[#This Row],[Fylke]]),0)),"Ikke funnet") / 100</f>
        <v>0</v>
      </c>
      <c r="AE53" s="60" cm="1">
        <f t="array" ref="AE53">Kartleggingsplan[[#This Row],[Totalkostnad]] * IFERROR(INDEX(Prosjekttyper_Kostnadsfordeling[21],MATCH(1,(Prosjekttyper_Kostnadsfordeling[Prosjekttype]=Kartleggingsplan[[#This Row],[Prosjekt-type]]) * (Prosjekttyper_Kostnadsfordeling[Fylke]=Kartleggingsplan[[#This Row],[Fylke]]),0)),"Ikke funnet") / 100</f>
        <v>0</v>
      </c>
      <c r="AF53" s="60" cm="1">
        <f t="array" ref="AF53">Kartleggingsplan[[#This Row],[Totalkostnad]] * IFERROR(INDEX(Prosjekttyper_Kostnadsfordeling[22],MATCH(1,(Prosjekttyper_Kostnadsfordeling[Prosjekttype]=Kartleggingsplan[[#This Row],[Prosjekt-type]]) * (Prosjekttyper_Kostnadsfordeling[Fylke]=Kartleggingsplan[[#This Row],[Fylke]]),0)),"Ikke funnet") / 100</f>
        <v>0</v>
      </c>
      <c r="AG53" s="60" cm="1">
        <f t="array" ref="AG53">Kartleggingsplan[[#This Row],[Totalkostnad]] * IFERROR(INDEX(Prosjekttyper_Kostnadsfordeling[23],MATCH(1,(Prosjekttyper_Kostnadsfordeling[Prosjekttype]=Kartleggingsplan[[#This Row],[Prosjekt-type]]) * (Prosjekttyper_Kostnadsfordeling[Fylke]=Kartleggingsplan[[#This Row],[Fylke]]),0)),"Ikke funnet") / 100</f>
        <v>0</v>
      </c>
      <c r="AH53" s="60" cm="1">
        <f t="array" ref="AH53">Kartleggingsplan[[#This Row],[Totalkostnad]] * IFERROR(INDEX(Prosjekttyper_Kostnadsfordeling[24],MATCH(1,(Prosjekttyper_Kostnadsfordeling[Prosjekttype]=Kartleggingsplan[[#This Row],[Prosjekt-type]]) * (Prosjekttyper_Kostnadsfordeling[Fylke]=Kartleggingsplan[[#This Row],[Fylke]]),0)),"Ikke funnet") / 100</f>
        <v>0</v>
      </c>
      <c r="AI53" s="60" cm="1">
        <f t="array" ref="AI53">Kartleggingsplan[[#This Row],[Totalkostnad]] * IFERROR(INDEX(Prosjekttyper_Kostnadsfordeling[25],MATCH(1,(Prosjekttyper_Kostnadsfordeling[Prosjekttype]=Kartleggingsplan[[#This Row],[Prosjekt-type]]) * (Prosjekttyper_Kostnadsfordeling[Fylke]=Kartleggingsplan[[#This Row],[Fylke]]),0)),"Ikke funnet") / 100</f>
        <v>0</v>
      </c>
      <c r="AJ53" s="60" cm="1">
        <f t="array" ref="AJ53">Kartleggingsplan[[#This Row],[Totalkostnad]] * IFERROR(INDEX(Prosjekttyper_Kostnadsfordeling[26],MATCH(1,(Prosjekttyper_Kostnadsfordeling[Prosjekttype]=Kartleggingsplan[[#This Row],[Prosjekt-type]]) * (Prosjekttyper_Kostnadsfordeling[Fylke]=Kartleggingsplan[[#This Row],[Fylke]]),0)),"Ikke funnet") / 100</f>
        <v>0</v>
      </c>
      <c r="AK53" s="60" cm="1">
        <f t="array" ref="AK53">Kartleggingsplan[[#This Row],[Totalkostnad]] * IFERROR(INDEX(Prosjekttyper_Kostnadsfordeling[27],MATCH(1,(Prosjekttyper_Kostnadsfordeling[Prosjekttype]=Kartleggingsplan[[#This Row],[Prosjekt-type]]) * (Prosjekttyper_Kostnadsfordeling[Fylke]=Kartleggingsplan[[#This Row],[Fylke]]),0)),"Ikke funnet") / 100</f>
        <v>0</v>
      </c>
      <c r="AL53" s="60" cm="1">
        <f t="array" ref="AL53">Kartleggingsplan[[#This Row],[Totalkostnad]] * IFERROR(INDEX(Prosjekttyper_Kostnadsfordeling[28],MATCH(1,(Prosjekttyper_Kostnadsfordeling[Prosjekttype]=Kartleggingsplan[[#This Row],[Prosjekt-type]]) * (Prosjekttyper_Kostnadsfordeling[Fylke]=Kartleggingsplan[[#This Row],[Fylke]]),0)),"Ikke funnet") / 100</f>
        <v>0</v>
      </c>
      <c r="AM53" s="60" cm="1">
        <f t="array" ref="AM53">Kartleggingsplan[[#This Row],[Totalkostnad]] * IFERROR(INDEX(Prosjekttyper_Kostnadsfordeling[29],MATCH(1,(Prosjekttyper_Kostnadsfordeling[Prosjekttype]=Kartleggingsplan[[#This Row],[Prosjekt-type]]) * (Prosjekttyper_Kostnadsfordeling[Fylke]=Kartleggingsplan[[#This Row],[Fylke]]),0)),"Ikke funnet") / 100</f>
        <v>0</v>
      </c>
      <c r="AN53" s="60" cm="1">
        <f t="array" ref="AN53">Kartleggingsplan[[#This Row],[Totalkostnad]] * IFERROR(INDEX(Prosjekttyper_Kostnadsfordeling[30],MATCH(1,(Prosjekttyper_Kostnadsfordeling[Prosjekttype]=Kartleggingsplan[[#This Row],[Prosjekt-type]]) * (Prosjekttyper_Kostnadsfordeling[Fylke]=Kartleggingsplan[[#This Row],[Fylke]]),0)),"Ikke funnet") / 100</f>
        <v>0</v>
      </c>
    </row>
    <row r="54" spans="2:40" x14ac:dyDescent="0.25">
      <c r="B54" t="str">
        <f>IFERROR(INDEX(Prosjektkalkyle[Fylke], MATCH(Kartleggingsplan[[#This Row],[Prosjektnavn]], Prosjektkalkyle[Prosjektnavn], 0)), "Ikke funnet")</f>
        <v>VFTE</v>
      </c>
      <c r="C54" s="78" cm="1">
        <f t="array" ref="C54">_xlfn.XLOOKUP(1, (Kommuner[Fylke] = Valgt_Fylke) * (Kommuner[Kommune] = Kartleggingsplan[[#This Row],[Kommune]]), Kommuner[Regionnr], "")</f>
        <v>4</v>
      </c>
      <c r="D54" s="39" t="s">
        <v>553</v>
      </c>
      <c r="E54" s="39" t="s">
        <v>283</v>
      </c>
      <c r="F54" s="34" t="str">
        <f>IFERROR(INDEX(Prosjektkalkyle[Prosjekttype], MATCH(Kartleggingsplan[[#This Row],[Prosjektnavn]], Prosjektkalkyle[Prosjektnavn], 0)), "Ikke funnet")</f>
        <v>Skråfoto - Telemark</v>
      </c>
      <c r="G54">
        <f>IFERROR(INDEX(Prosjektkalkyle[Oppstart år], MATCH(Kartleggingsplan[[#This Row],[Prosjektnavn]], Prosjektkalkyle[Prosjektnavn], 0)), "Ikke funnet")</f>
        <v>2027</v>
      </c>
      <c r="H54" s="56">
        <f>882.5*0.186</f>
        <v>164.14500000000001</v>
      </c>
      <c r="I54" s="79" t="str">
        <f>IFERROR(INDEX(Prosjektkalkyle[Enhet], MATCH(Kartleggingsplan[[#This Row],[Prosjektnavn]], Prosjektkalkyle[Prosjektnavn], 0)), "Ikke funnet")</f>
        <v>km2</v>
      </c>
      <c r="J54" s="85">
        <f>IFERROR(INDEX(Prosjektkalkyle[ Kalkyle enhetskostnad inkl. mva], MATCH(Kartleggingsplan[[#This Row],[Prosjektnavn]], Prosjektkalkyle[Prosjektnavn], 0)), "Ikke funnet")*Kartleggingsplan[[#This Row],[Antall]]</f>
        <v>335643.696</v>
      </c>
      <c r="K54" s="35" cm="1">
        <f t="array" ref="K54">Kartleggingsplan[[#This Row],[Totalkostnad]] * IFERROR(INDEX(Prosjekttyper_Kostnadsfordeling[1],MATCH(1,(Prosjekttyper_Kostnadsfordeling[Prosjekttype]=Kartleggingsplan[[#This Row],[Prosjekt-type]]) * (Prosjekttyper_Kostnadsfordeling[Fylke]=Kartleggingsplan[[#This Row],[Fylke]]),0)),"Ikke funnet") / 100</f>
        <v>10069.310879999999</v>
      </c>
      <c r="L54" s="35" cm="1">
        <f t="array" ref="L54">Kartleggingsplan[[#This Row],[Totalkostnad]] * IFERROR(INDEX(Prosjekttyper_Kostnadsfordeling[2],MATCH(1,(Prosjekttyper_Kostnadsfordeling[Prosjekttype]=Kartleggingsplan[[#This Row],[Prosjekt-type]]) * (Prosjekttyper_Kostnadsfordeling[Fylke]=Kartleggingsplan[[#This Row],[Fylke]]),0)),"Ikke funnet") / 100</f>
        <v>6712.87392</v>
      </c>
      <c r="M54" s="35" cm="1">
        <f t="array" ref="M54">Kartleggingsplan[[#This Row],[Totalkostnad]] * IFERROR(INDEX(Prosjekttyper_Kostnadsfordeling[3],MATCH(1,(Prosjekttyper_Kostnadsfordeling[Prosjekttype]=Kartleggingsplan[[#This Row],[Prosjekt-type]]) * (Prosjekttyper_Kostnadsfordeling[Fylke]=Kartleggingsplan[[#This Row],[Fylke]]),0)),"Ikke funnet") / 100</f>
        <v>278584.26767999999</v>
      </c>
      <c r="N54" s="35" cm="1">
        <f t="array" ref="N54">Kartleggingsplan[[#This Row],[Totalkostnad]] * IFERROR(INDEX(Prosjekttyper_Kostnadsfordeling[4],MATCH(1,(Prosjekttyper_Kostnadsfordeling[Prosjekttype]=Kartleggingsplan[[#This Row],[Prosjekt-type]]) * (Prosjekttyper_Kostnadsfordeling[Fylke]=Kartleggingsplan[[#This Row],[Fylke]]),0)),"Ikke funnet") / 100</f>
        <v>6712.87392</v>
      </c>
      <c r="O54" s="35" cm="1">
        <f t="array" ref="O54">Kartleggingsplan[[#This Row],[Totalkostnad]] * IFERROR(INDEX(Prosjekttyper_Kostnadsfordeling[5],MATCH(1,(Prosjekttyper_Kostnadsfordeling[Prosjekttype]=Kartleggingsplan[[#This Row],[Prosjekt-type]]) * (Prosjekttyper_Kostnadsfordeling[Fylke]=Kartleggingsplan[[#This Row],[Fylke]]),0)),"Ikke funnet") / 100</f>
        <v>0</v>
      </c>
      <c r="P54" s="35" cm="1">
        <f t="array" ref="P54">Kartleggingsplan[[#This Row],[Totalkostnad]] * IFERROR(INDEX(Prosjekttyper_Kostnadsfordeling[6],MATCH(1,(Prosjekttyper_Kostnadsfordeling[Prosjekttype]=Kartleggingsplan[[#This Row],[Prosjekt-type]]) * (Prosjekttyper_Kostnadsfordeling[Fylke]=Kartleggingsplan[[#This Row],[Fylke]]),0)),"Ikke funnet") / 100</f>
        <v>0</v>
      </c>
      <c r="Q54" s="35" cm="1">
        <f t="array" ref="Q54">Kartleggingsplan[[#This Row],[Totalkostnad]] * IFERROR(INDEX(Prosjekttyper_Kostnadsfordeling[7],MATCH(1,(Prosjekttyper_Kostnadsfordeling[Prosjekttype]=Kartleggingsplan[[#This Row],[Prosjekt-type]]) * (Prosjekttyper_Kostnadsfordeling[Fylke]=Kartleggingsplan[[#This Row],[Fylke]]),0)),"Ikke funnet") / 100</f>
        <v>6712.87392</v>
      </c>
      <c r="R54" s="35" cm="1">
        <f t="array" ref="R54">Kartleggingsplan[[#This Row],[Totalkostnad]] * IFERROR(INDEX(Prosjekttyper_Kostnadsfordeling[8],MATCH(1,(Prosjekttyper_Kostnadsfordeling[Prosjekttype]=Kartleggingsplan[[#This Row],[Prosjekt-type]]) * (Prosjekttyper_Kostnadsfordeling[Fylke]=Kartleggingsplan[[#This Row],[Fylke]]),0)),"Ikke funnet") / 100</f>
        <v>13425.74784</v>
      </c>
      <c r="S54" s="35" cm="1">
        <f t="array" ref="S54">Kartleggingsplan[[#This Row],[Totalkostnad]] * IFERROR(INDEX(Prosjekttyper_Kostnadsfordeling[9],MATCH(1,(Prosjekttyper_Kostnadsfordeling[Prosjekttype]=Kartleggingsplan[[#This Row],[Prosjekt-type]]) * (Prosjekttyper_Kostnadsfordeling[Fylke]=Kartleggingsplan[[#This Row],[Fylke]]),0)),"Ikke funnet") / 100</f>
        <v>0</v>
      </c>
      <c r="T54" s="35" cm="1">
        <f t="array" ref="T54">Kartleggingsplan[[#This Row],[Totalkostnad]] * IFERROR(INDEX(Prosjekttyper_Kostnadsfordeling[10],MATCH(1,(Prosjekttyper_Kostnadsfordeling[Prosjekttype]=Kartleggingsplan[[#This Row],[Prosjekt-type]]) * (Prosjekttyper_Kostnadsfordeling[Fylke]=Kartleggingsplan[[#This Row],[Fylke]]),0)),"Ikke funnet") / 100</f>
        <v>0</v>
      </c>
      <c r="U54" s="35" cm="1">
        <f t="array" ref="U54">Kartleggingsplan[[#This Row],[Totalkostnad]] * IFERROR(INDEX(Prosjekttyper_Kostnadsfordeling[11],MATCH(1,(Prosjekttyper_Kostnadsfordeling[Prosjekttype]=Kartleggingsplan[[#This Row],[Prosjekt-type]]) * (Prosjekttyper_Kostnadsfordeling[Fylke]=Kartleggingsplan[[#This Row],[Fylke]]),0)),"Ikke funnet") / 100</f>
        <v>6712.87392</v>
      </c>
      <c r="V54" s="35" cm="1">
        <f t="array" ref="V54">Kartleggingsplan[[#This Row],[Totalkostnad]] * IFERROR(INDEX(Prosjekttyper_Kostnadsfordeling[12],MATCH(1,(Prosjekttyper_Kostnadsfordeling[Prosjekttype]=Kartleggingsplan[[#This Row],[Prosjekt-type]]) * (Prosjekttyper_Kostnadsfordeling[Fylke]=Kartleggingsplan[[#This Row],[Fylke]]),0)),"Ikke funnet") / 100</f>
        <v>6712.87392</v>
      </c>
      <c r="W54" s="35" cm="1">
        <f t="array" ref="W54">Kartleggingsplan[[#This Row],[Totalkostnad]] * IFERROR(INDEX(Prosjekttyper_Kostnadsfordeling[13],MATCH(1,(Prosjekttyper_Kostnadsfordeling[Prosjekttype]=Kartleggingsplan[[#This Row],[Prosjekt-type]]) * (Prosjekttyper_Kostnadsfordeling[Fylke]=Kartleggingsplan[[#This Row],[Fylke]]),0)),"Ikke funnet") / 100</f>
        <v>0</v>
      </c>
      <c r="X54" s="35" cm="1">
        <f t="array" ref="X54">Kartleggingsplan[[#This Row],[Totalkostnad]] * IFERROR(INDEX(Prosjekttyper_Kostnadsfordeling[14],MATCH(1,(Prosjekttyper_Kostnadsfordeling[Prosjekttype]=Kartleggingsplan[[#This Row],[Prosjekt-type]]) * (Prosjekttyper_Kostnadsfordeling[Fylke]=Kartleggingsplan[[#This Row],[Fylke]]),0)),"Ikke funnet") / 100</f>
        <v>0</v>
      </c>
      <c r="Y54" s="35" cm="1">
        <f t="array" ref="Y54">Kartleggingsplan[[#This Row],[Totalkostnad]] * IFERROR(INDEX(Prosjekttyper_Kostnadsfordeling[15],MATCH(1,(Prosjekttyper_Kostnadsfordeling[Prosjekttype]=Kartleggingsplan[[#This Row],[Prosjekt-type]]) * (Prosjekttyper_Kostnadsfordeling[Fylke]=Kartleggingsplan[[#This Row],[Fylke]]),0)),"Ikke funnet") / 100</f>
        <v>0</v>
      </c>
      <c r="Z54" s="35" cm="1">
        <f t="array" ref="Z54">Kartleggingsplan[[#This Row],[Totalkostnad]] * IFERROR(INDEX(Prosjekttyper_Kostnadsfordeling[16],MATCH(1,(Prosjekttyper_Kostnadsfordeling[Prosjekttype]=Kartleggingsplan[[#This Row],[Prosjekt-type]]) * (Prosjekttyper_Kostnadsfordeling[Fylke]=Kartleggingsplan[[#This Row],[Fylke]]),0)),"Ikke funnet") / 100</f>
        <v>0</v>
      </c>
      <c r="AA54" s="35" cm="1">
        <f t="array" ref="AA54">Kartleggingsplan[[#This Row],[Totalkostnad]] * IFERROR(INDEX(Prosjekttyper_Kostnadsfordeling[17],MATCH(1,(Prosjekttyper_Kostnadsfordeling[Prosjekttype]=Kartleggingsplan[[#This Row],[Prosjekt-type]]) * (Prosjekttyper_Kostnadsfordeling[Fylke]=Kartleggingsplan[[#This Row],[Fylke]]),0)),"Ikke funnet") / 100</f>
        <v>0</v>
      </c>
      <c r="AB54" s="35" cm="1">
        <f t="array" ref="AB54">Kartleggingsplan[[#This Row],[Totalkostnad]] * IFERROR(INDEX(Prosjekttyper_Kostnadsfordeling[18],MATCH(1,(Prosjekttyper_Kostnadsfordeling[Prosjekttype]=Kartleggingsplan[[#This Row],[Prosjekt-type]]) * (Prosjekttyper_Kostnadsfordeling[Fylke]=Kartleggingsplan[[#This Row],[Fylke]]),0)),"Ikke funnet") / 100</f>
        <v>0</v>
      </c>
      <c r="AC54" s="35" cm="1">
        <f t="array" ref="AC54">Kartleggingsplan[[#This Row],[Totalkostnad]] * IFERROR(INDEX(Prosjekttyper_Kostnadsfordeling[19],MATCH(1,(Prosjekttyper_Kostnadsfordeling[Prosjekttype]=Kartleggingsplan[[#This Row],[Prosjekt-type]]) * (Prosjekttyper_Kostnadsfordeling[Fylke]=Kartleggingsplan[[#This Row],[Fylke]]),0)),"Ikke funnet") / 100</f>
        <v>0</v>
      </c>
      <c r="AD54" s="35" cm="1">
        <f t="array" ref="AD54">Kartleggingsplan[[#This Row],[Totalkostnad]] * IFERROR(INDEX(Prosjekttyper_Kostnadsfordeling[20],MATCH(1,(Prosjekttyper_Kostnadsfordeling[Prosjekttype]=Kartleggingsplan[[#This Row],[Prosjekt-type]]) * (Prosjekttyper_Kostnadsfordeling[Fylke]=Kartleggingsplan[[#This Row],[Fylke]]),0)),"Ikke funnet") / 100</f>
        <v>0</v>
      </c>
      <c r="AE54" s="60" cm="1">
        <f t="array" ref="AE54">Kartleggingsplan[[#This Row],[Totalkostnad]] * IFERROR(INDEX(Prosjekttyper_Kostnadsfordeling[21],MATCH(1,(Prosjekttyper_Kostnadsfordeling[Prosjekttype]=Kartleggingsplan[[#This Row],[Prosjekt-type]]) * (Prosjekttyper_Kostnadsfordeling[Fylke]=Kartleggingsplan[[#This Row],[Fylke]]),0)),"Ikke funnet") / 100</f>
        <v>0</v>
      </c>
      <c r="AF54" s="60" cm="1">
        <f t="array" ref="AF54">Kartleggingsplan[[#This Row],[Totalkostnad]] * IFERROR(INDEX(Prosjekttyper_Kostnadsfordeling[22],MATCH(1,(Prosjekttyper_Kostnadsfordeling[Prosjekttype]=Kartleggingsplan[[#This Row],[Prosjekt-type]]) * (Prosjekttyper_Kostnadsfordeling[Fylke]=Kartleggingsplan[[#This Row],[Fylke]]),0)),"Ikke funnet") / 100</f>
        <v>0</v>
      </c>
      <c r="AG54" s="60" cm="1">
        <f t="array" ref="AG54">Kartleggingsplan[[#This Row],[Totalkostnad]] * IFERROR(INDEX(Prosjekttyper_Kostnadsfordeling[23],MATCH(1,(Prosjekttyper_Kostnadsfordeling[Prosjekttype]=Kartleggingsplan[[#This Row],[Prosjekt-type]]) * (Prosjekttyper_Kostnadsfordeling[Fylke]=Kartleggingsplan[[#This Row],[Fylke]]),0)),"Ikke funnet") / 100</f>
        <v>0</v>
      </c>
      <c r="AH54" s="60" cm="1">
        <f t="array" ref="AH54">Kartleggingsplan[[#This Row],[Totalkostnad]] * IFERROR(INDEX(Prosjekttyper_Kostnadsfordeling[24],MATCH(1,(Prosjekttyper_Kostnadsfordeling[Prosjekttype]=Kartleggingsplan[[#This Row],[Prosjekt-type]]) * (Prosjekttyper_Kostnadsfordeling[Fylke]=Kartleggingsplan[[#This Row],[Fylke]]),0)),"Ikke funnet") / 100</f>
        <v>0</v>
      </c>
      <c r="AI54" s="60" cm="1">
        <f t="array" ref="AI54">Kartleggingsplan[[#This Row],[Totalkostnad]] * IFERROR(INDEX(Prosjekttyper_Kostnadsfordeling[25],MATCH(1,(Prosjekttyper_Kostnadsfordeling[Prosjekttype]=Kartleggingsplan[[#This Row],[Prosjekt-type]]) * (Prosjekttyper_Kostnadsfordeling[Fylke]=Kartleggingsplan[[#This Row],[Fylke]]),0)),"Ikke funnet") / 100</f>
        <v>0</v>
      </c>
      <c r="AJ54" s="60" cm="1">
        <f t="array" ref="AJ54">Kartleggingsplan[[#This Row],[Totalkostnad]] * IFERROR(INDEX(Prosjekttyper_Kostnadsfordeling[26],MATCH(1,(Prosjekttyper_Kostnadsfordeling[Prosjekttype]=Kartleggingsplan[[#This Row],[Prosjekt-type]]) * (Prosjekttyper_Kostnadsfordeling[Fylke]=Kartleggingsplan[[#This Row],[Fylke]]),0)),"Ikke funnet") / 100</f>
        <v>0</v>
      </c>
      <c r="AK54" s="60" cm="1">
        <f t="array" ref="AK54">Kartleggingsplan[[#This Row],[Totalkostnad]] * IFERROR(INDEX(Prosjekttyper_Kostnadsfordeling[27],MATCH(1,(Prosjekttyper_Kostnadsfordeling[Prosjekttype]=Kartleggingsplan[[#This Row],[Prosjekt-type]]) * (Prosjekttyper_Kostnadsfordeling[Fylke]=Kartleggingsplan[[#This Row],[Fylke]]),0)),"Ikke funnet") / 100</f>
        <v>0</v>
      </c>
      <c r="AL54" s="60" cm="1">
        <f t="array" ref="AL54">Kartleggingsplan[[#This Row],[Totalkostnad]] * IFERROR(INDEX(Prosjekttyper_Kostnadsfordeling[28],MATCH(1,(Prosjekttyper_Kostnadsfordeling[Prosjekttype]=Kartleggingsplan[[#This Row],[Prosjekt-type]]) * (Prosjekttyper_Kostnadsfordeling[Fylke]=Kartleggingsplan[[#This Row],[Fylke]]),0)),"Ikke funnet") / 100</f>
        <v>0</v>
      </c>
      <c r="AM54" s="60" cm="1">
        <f t="array" ref="AM54">Kartleggingsplan[[#This Row],[Totalkostnad]] * IFERROR(INDEX(Prosjekttyper_Kostnadsfordeling[29],MATCH(1,(Prosjekttyper_Kostnadsfordeling[Prosjekttype]=Kartleggingsplan[[#This Row],[Prosjekt-type]]) * (Prosjekttyper_Kostnadsfordeling[Fylke]=Kartleggingsplan[[#This Row],[Fylke]]),0)),"Ikke funnet") / 100</f>
        <v>0</v>
      </c>
      <c r="AN54" s="60" cm="1">
        <f t="array" ref="AN54">Kartleggingsplan[[#This Row],[Totalkostnad]] * IFERROR(INDEX(Prosjekttyper_Kostnadsfordeling[30],MATCH(1,(Prosjekttyper_Kostnadsfordeling[Prosjekttype]=Kartleggingsplan[[#This Row],[Prosjekt-type]]) * (Prosjekttyper_Kostnadsfordeling[Fylke]=Kartleggingsplan[[#This Row],[Fylke]]),0)),"Ikke funnet") / 100</f>
        <v>0</v>
      </c>
    </row>
    <row r="55" spans="2:40" x14ac:dyDescent="0.25">
      <c r="B55" t="str">
        <f>IFERROR(INDEX(Prosjektkalkyle[Fylke], MATCH(Kartleggingsplan[[#This Row],[Prosjektnavn]], Prosjektkalkyle[Prosjektnavn], 0)), "Ikke funnet")</f>
        <v>VFTE</v>
      </c>
      <c r="C55" s="78" cm="1">
        <f t="array" ref="C55">_xlfn.XLOOKUP(1, (Kommuner[Fylke] = Valgt_Fylke) * (Kommuner[Kommune] = Kartleggingsplan[[#This Row],[Kommune]]), Kommuner[Regionnr], "")</f>
        <v>4</v>
      </c>
      <c r="D55" s="39" t="s">
        <v>553</v>
      </c>
      <c r="E55" s="39" t="s">
        <v>284</v>
      </c>
      <c r="F55" s="34" t="str">
        <f>IFERROR(INDEX(Prosjektkalkyle[Prosjekttype], MATCH(Kartleggingsplan[[#This Row],[Prosjektnavn]], Prosjektkalkyle[Prosjektnavn], 0)), "Ikke funnet")</f>
        <v>Skråfoto - Telemark</v>
      </c>
      <c r="G55">
        <f>IFERROR(INDEX(Prosjektkalkyle[Oppstart år], MATCH(Kartleggingsplan[[#This Row],[Prosjektnavn]], Prosjektkalkyle[Prosjektnavn], 0)), "Ikke funnet")</f>
        <v>2027</v>
      </c>
      <c r="H55" s="56">
        <f>882.5*0.271</f>
        <v>239.15750000000003</v>
      </c>
      <c r="I55" s="79" t="str">
        <f>IFERROR(INDEX(Prosjektkalkyle[Enhet], MATCH(Kartleggingsplan[[#This Row],[Prosjektnavn]], Prosjektkalkyle[Prosjektnavn], 0)), "Ikke funnet")</f>
        <v>km2</v>
      </c>
      <c r="J55" s="85">
        <f>IFERROR(INDEX(Prosjektkalkyle[ Kalkyle enhetskostnad inkl. mva], MATCH(Kartleggingsplan[[#This Row],[Prosjektnavn]], Prosjektkalkyle[Prosjektnavn], 0)), "Ikke funnet")*Kartleggingsplan[[#This Row],[Antall]]</f>
        <v>489029.25600000005</v>
      </c>
      <c r="K55" s="35" cm="1">
        <f t="array" ref="K55">Kartleggingsplan[[#This Row],[Totalkostnad]] * IFERROR(INDEX(Prosjekttyper_Kostnadsfordeling[1],MATCH(1,(Prosjekttyper_Kostnadsfordeling[Prosjekttype]=Kartleggingsplan[[#This Row],[Prosjekt-type]]) * (Prosjekttyper_Kostnadsfordeling[Fylke]=Kartleggingsplan[[#This Row],[Fylke]]),0)),"Ikke funnet") / 100</f>
        <v>14670.877680000001</v>
      </c>
      <c r="L55" s="35" cm="1">
        <f t="array" ref="L55">Kartleggingsplan[[#This Row],[Totalkostnad]] * IFERROR(INDEX(Prosjekttyper_Kostnadsfordeling[2],MATCH(1,(Prosjekttyper_Kostnadsfordeling[Prosjekttype]=Kartleggingsplan[[#This Row],[Prosjekt-type]]) * (Prosjekttyper_Kostnadsfordeling[Fylke]=Kartleggingsplan[[#This Row],[Fylke]]),0)),"Ikke funnet") / 100</f>
        <v>9780.5851200000016</v>
      </c>
      <c r="M55" s="35" cm="1">
        <f t="array" ref="M55">Kartleggingsplan[[#This Row],[Totalkostnad]] * IFERROR(INDEX(Prosjekttyper_Kostnadsfordeling[3],MATCH(1,(Prosjekttyper_Kostnadsfordeling[Prosjekttype]=Kartleggingsplan[[#This Row],[Prosjekt-type]]) * (Prosjekttyper_Kostnadsfordeling[Fylke]=Kartleggingsplan[[#This Row],[Fylke]]),0)),"Ikke funnet") / 100</f>
        <v>405894.28248000005</v>
      </c>
      <c r="N55" s="35" cm="1">
        <f t="array" ref="N55">Kartleggingsplan[[#This Row],[Totalkostnad]] * IFERROR(INDEX(Prosjekttyper_Kostnadsfordeling[4],MATCH(1,(Prosjekttyper_Kostnadsfordeling[Prosjekttype]=Kartleggingsplan[[#This Row],[Prosjekt-type]]) * (Prosjekttyper_Kostnadsfordeling[Fylke]=Kartleggingsplan[[#This Row],[Fylke]]),0)),"Ikke funnet") / 100</f>
        <v>9780.5851200000016</v>
      </c>
      <c r="O55" s="35" cm="1">
        <f t="array" ref="O55">Kartleggingsplan[[#This Row],[Totalkostnad]] * IFERROR(INDEX(Prosjekttyper_Kostnadsfordeling[5],MATCH(1,(Prosjekttyper_Kostnadsfordeling[Prosjekttype]=Kartleggingsplan[[#This Row],[Prosjekt-type]]) * (Prosjekttyper_Kostnadsfordeling[Fylke]=Kartleggingsplan[[#This Row],[Fylke]]),0)),"Ikke funnet") / 100</f>
        <v>0</v>
      </c>
      <c r="P55" s="35" cm="1">
        <f t="array" ref="P55">Kartleggingsplan[[#This Row],[Totalkostnad]] * IFERROR(INDEX(Prosjekttyper_Kostnadsfordeling[6],MATCH(1,(Prosjekttyper_Kostnadsfordeling[Prosjekttype]=Kartleggingsplan[[#This Row],[Prosjekt-type]]) * (Prosjekttyper_Kostnadsfordeling[Fylke]=Kartleggingsplan[[#This Row],[Fylke]]),0)),"Ikke funnet") / 100</f>
        <v>0</v>
      </c>
      <c r="Q55" s="35" cm="1">
        <f t="array" ref="Q55">Kartleggingsplan[[#This Row],[Totalkostnad]] * IFERROR(INDEX(Prosjekttyper_Kostnadsfordeling[7],MATCH(1,(Prosjekttyper_Kostnadsfordeling[Prosjekttype]=Kartleggingsplan[[#This Row],[Prosjekt-type]]) * (Prosjekttyper_Kostnadsfordeling[Fylke]=Kartleggingsplan[[#This Row],[Fylke]]),0)),"Ikke funnet") / 100</f>
        <v>9780.5851200000016</v>
      </c>
      <c r="R55" s="35" cm="1">
        <f t="array" ref="R55">Kartleggingsplan[[#This Row],[Totalkostnad]] * IFERROR(INDEX(Prosjekttyper_Kostnadsfordeling[8],MATCH(1,(Prosjekttyper_Kostnadsfordeling[Prosjekttype]=Kartleggingsplan[[#This Row],[Prosjekt-type]]) * (Prosjekttyper_Kostnadsfordeling[Fylke]=Kartleggingsplan[[#This Row],[Fylke]]),0)),"Ikke funnet") / 100</f>
        <v>19561.170240000003</v>
      </c>
      <c r="S55" s="35" cm="1">
        <f t="array" ref="S55">Kartleggingsplan[[#This Row],[Totalkostnad]] * IFERROR(INDEX(Prosjekttyper_Kostnadsfordeling[9],MATCH(1,(Prosjekttyper_Kostnadsfordeling[Prosjekttype]=Kartleggingsplan[[#This Row],[Prosjekt-type]]) * (Prosjekttyper_Kostnadsfordeling[Fylke]=Kartleggingsplan[[#This Row],[Fylke]]),0)),"Ikke funnet") / 100</f>
        <v>0</v>
      </c>
      <c r="T55" s="35" cm="1">
        <f t="array" ref="T55">Kartleggingsplan[[#This Row],[Totalkostnad]] * IFERROR(INDEX(Prosjekttyper_Kostnadsfordeling[10],MATCH(1,(Prosjekttyper_Kostnadsfordeling[Prosjekttype]=Kartleggingsplan[[#This Row],[Prosjekt-type]]) * (Prosjekttyper_Kostnadsfordeling[Fylke]=Kartleggingsplan[[#This Row],[Fylke]]),0)),"Ikke funnet") / 100</f>
        <v>0</v>
      </c>
      <c r="U55" s="35" cm="1">
        <f t="array" ref="U55">Kartleggingsplan[[#This Row],[Totalkostnad]] * IFERROR(INDEX(Prosjekttyper_Kostnadsfordeling[11],MATCH(1,(Prosjekttyper_Kostnadsfordeling[Prosjekttype]=Kartleggingsplan[[#This Row],[Prosjekt-type]]) * (Prosjekttyper_Kostnadsfordeling[Fylke]=Kartleggingsplan[[#This Row],[Fylke]]),0)),"Ikke funnet") / 100</f>
        <v>9780.5851200000016</v>
      </c>
      <c r="V55" s="35" cm="1">
        <f t="array" ref="V55">Kartleggingsplan[[#This Row],[Totalkostnad]] * IFERROR(INDEX(Prosjekttyper_Kostnadsfordeling[12],MATCH(1,(Prosjekttyper_Kostnadsfordeling[Prosjekttype]=Kartleggingsplan[[#This Row],[Prosjekt-type]]) * (Prosjekttyper_Kostnadsfordeling[Fylke]=Kartleggingsplan[[#This Row],[Fylke]]),0)),"Ikke funnet") / 100</f>
        <v>9780.5851200000016</v>
      </c>
      <c r="W55" s="35" cm="1">
        <f t="array" ref="W55">Kartleggingsplan[[#This Row],[Totalkostnad]] * IFERROR(INDEX(Prosjekttyper_Kostnadsfordeling[13],MATCH(1,(Prosjekttyper_Kostnadsfordeling[Prosjekttype]=Kartleggingsplan[[#This Row],[Prosjekt-type]]) * (Prosjekttyper_Kostnadsfordeling[Fylke]=Kartleggingsplan[[#This Row],[Fylke]]),0)),"Ikke funnet") / 100</f>
        <v>0</v>
      </c>
      <c r="X55" s="35" cm="1">
        <f t="array" ref="X55">Kartleggingsplan[[#This Row],[Totalkostnad]] * IFERROR(INDEX(Prosjekttyper_Kostnadsfordeling[14],MATCH(1,(Prosjekttyper_Kostnadsfordeling[Prosjekttype]=Kartleggingsplan[[#This Row],[Prosjekt-type]]) * (Prosjekttyper_Kostnadsfordeling[Fylke]=Kartleggingsplan[[#This Row],[Fylke]]),0)),"Ikke funnet") / 100</f>
        <v>0</v>
      </c>
      <c r="Y55" s="35" cm="1">
        <f t="array" ref="Y55">Kartleggingsplan[[#This Row],[Totalkostnad]] * IFERROR(INDEX(Prosjekttyper_Kostnadsfordeling[15],MATCH(1,(Prosjekttyper_Kostnadsfordeling[Prosjekttype]=Kartleggingsplan[[#This Row],[Prosjekt-type]]) * (Prosjekttyper_Kostnadsfordeling[Fylke]=Kartleggingsplan[[#This Row],[Fylke]]),0)),"Ikke funnet") / 100</f>
        <v>0</v>
      </c>
      <c r="Z55" s="35" cm="1">
        <f t="array" ref="Z55">Kartleggingsplan[[#This Row],[Totalkostnad]] * IFERROR(INDEX(Prosjekttyper_Kostnadsfordeling[16],MATCH(1,(Prosjekttyper_Kostnadsfordeling[Prosjekttype]=Kartleggingsplan[[#This Row],[Prosjekt-type]]) * (Prosjekttyper_Kostnadsfordeling[Fylke]=Kartleggingsplan[[#This Row],[Fylke]]),0)),"Ikke funnet") / 100</f>
        <v>0</v>
      </c>
      <c r="AA55" s="35" cm="1">
        <f t="array" ref="AA55">Kartleggingsplan[[#This Row],[Totalkostnad]] * IFERROR(INDEX(Prosjekttyper_Kostnadsfordeling[17],MATCH(1,(Prosjekttyper_Kostnadsfordeling[Prosjekttype]=Kartleggingsplan[[#This Row],[Prosjekt-type]]) * (Prosjekttyper_Kostnadsfordeling[Fylke]=Kartleggingsplan[[#This Row],[Fylke]]),0)),"Ikke funnet") / 100</f>
        <v>0</v>
      </c>
      <c r="AB55" s="35" cm="1">
        <f t="array" ref="AB55">Kartleggingsplan[[#This Row],[Totalkostnad]] * IFERROR(INDEX(Prosjekttyper_Kostnadsfordeling[18],MATCH(1,(Prosjekttyper_Kostnadsfordeling[Prosjekttype]=Kartleggingsplan[[#This Row],[Prosjekt-type]]) * (Prosjekttyper_Kostnadsfordeling[Fylke]=Kartleggingsplan[[#This Row],[Fylke]]),0)),"Ikke funnet") / 100</f>
        <v>0</v>
      </c>
      <c r="AC55" s="35" cm="1">
        <f t="array" ref="AC55">Kartleggingsplan[[#This Row],[Totalkostnad]] * IFERROR(INDEX(Prosjekttyper_Kostnadsfordeling[19],MATCH(1,(Prosjekttyper_Kostnadsfordeling[Prosjekttype]=Kartleggingsplan[[#This Row],[Prosjekt-type]]) * (Prosjekttyper_Kostnadsfordeling[Fylke]=Kartleggingsplan[[#This Row],[Fylke]]),0)),"Ikke funnet") / 100</f>
        <v>0</v>
      </c>
      <c r="AD55" s="35" cm="1">
        <f t="array" ref="AD55">Kartleggingsplan[[#This Row],[Totalkostnad]] * IFERROR(INDEX(Prosjekttyper_Kostnadsfordeling[20],MATCH(1,(Prosjekttyper_Kostnadsfordeling[Prosjekttype]=Kartleggingsplan[[#This Row],[Prosjekt-type]]) * (Prosjekttyper_Kostnadsfordeling[Fylke]=Kartleggingsplan[[#This Row],[Fylke]]),0)),"Ikke funnet") / 100</f>
        <v>0</v>
      </c>
      <c r="AE55" s="60" cm="1">
        <f t="array" ref="AE55">Kartleggingsplan[[#This Row],[Totalkostnad]] * IFERROR(INDEX(Prosjekttyper_Kostnadsfordeling[21],MATCH(1,(Prosjekttyper_Kostnadsfordeling[Prosjekttype]=Kartleggingsplan[[#This Row],[Prosjekt-type]]) * (Prosjekttyper_Kostnadsfordeling[Fylke]=Kartleggingsplan[[#This Row],[Fylke]]),0)),"Ikke funnet") / 100</f>
        <v>0</v>
      </c>
      <c r="AF55" s="60" cm="1">
        <f t="array" ref="AF55">Kartleggingsplan[[#This Row],[Totalkostnad]] * IFERROR(INDEX(Prosjekttyper_Kostnadsfordeling[22],MATCH(1,(Prosjekttyper_Kostnadsfordeling[Prosjekttype]=Kartleggingsplan[[#This Row],[Prosjekt-type]]) * (Prosjekttyper_Kostnadsfordeling[Fylke]=Kartleggingsplan[[#This Row],[Fylke]]),0)),"Ikke funnet") / 100</f>
        <v>0</v>
      </c>
      <c r="AG55" s="60" cm="1">
        <f t="array" ref="AG55">Kartleggingsplan[[#This Row],[Totalkostnad]] * IFERROR(INDEX(Prosjekttyper_Kostnadsfordeling[23],MATCH(1,(Prosjekttyper_Kostnadsfordeling[Prosjekttype]=Kartleggingsplan[[#This Row],[Prosjekt-type]]) * (Prosjekttyper_Kostnadsfordeling[Fylke]=Kartleggingsplan[[#This Row],[Fylke]]),0)),"Ikke funnet") / 100</f>
        <v>0</v>
      </c>
      <c r="AH55" s="60" cm="1">
        <f t="array" ref="AH55">Kartleggingsplan[[#This Row],[Totalkostnad]] * IFERROR(INDEX(Prosjekttyper_Kostnadsfordeling[24],MATCH(1,(Prosjekttyper_Kostnadsfordeling[Prosjekttype]=Kartleggingsplan[[#This Row],[Prosjekt-type]]) * (Prosjekttyper_Kostnadsfordeling[Fylke]=Kartleggingsplan[[#This Row],[Fylke]]),0)),"Ikke funnet") / 100</f>
        <v>0</v>
      </c>
      <c r="AI55" s="60" cm="1">
        <f t="array" ref="AI55">Kartleggingsplan[[#This Row],[Totalkostnad]] * IFERROR(INDEX(Prosjekttyper_Kostnadsfordeling[25],MATCH(1,(Prosjekttyper_Kostnadsfordeling[Prosjekttype]=Kartleggingsplan[[#This Row],[Prosjekt-type]]) * (Prosjekttyper_Kostnadsfordeling[Fylke]=Kartleggingsplan[[#This Row],[Fylke]]),0)),"Ikke funnet") / 100</f>
        <v>0</v>
      </c>
      <c r="AJ55" s="60" cm="1">
        <f t="array" ref="AJ55">Kartleggingsplan[[#This Row],[Totalkostnad]] * IFERROR(INDEX(Prosjekttyper_Kostnadsfordeling[26],MATCH(1,(Prosjekttyper_Kostnadsfordeling[Prosjekttype]=Kartleggingsplan[[#This Row],[Prosjekt-type]]) * (Prosjekttyper_Kostnadsfordeling[Fylke]=Kartleggingsplan[[#This Row],[Fylke]]),0)),"Ikke funnet") / 100</f>
        <v>0</v>
      </c>
      <c r="AK55" s="60" cm="1">
        <f t="array" ref="AK55">Kartleggingsplan[[#This Row],[Totalkostnad]] * IFERROR(INDEX(Prosjekttyper_Kostnadsfordeling[27],MATCH(1,(Prosjekttyper_Kostnadsfordeling[Prosjekttype]=Kartleggingsplan[[#This Row],[Prosjekt-type]]) * (Prosjekttyper_Kostnadsfordeling[Fylke]=Kartleggingsplan[[#This Row],[Fylke]]),0)),"Ikke funnet") / 100</f>
        <v>0</v>
      </c>
      <c r="AL55" s="60" cm="1">
        <f t="array" ref="AL55">Kartleggingsplan[[#This Row],[Totalkostnad]] * IFERROR(INDEX(Prosjekttyper_Kostnadsfordeling[28],MATCH(1,(Prosjekttyper_Kostnadsfordeling[Prosjekttype]=Kartleggingsplan[[#This Row],[Prosjekt-type]]) * (Prosjekttyper_Kostnadsfordeling[Fylke]=Kartleggingsplan[[#This Row],[Fylke]]),0)),"Ikke funnet") / 100</f>
        <v>0</v>
      </c>
      <c r="AM55" s="60" cm="1">
        <f t="array" ref="AM55">Kartleggingsplan[[#This Row],[Totalkostnad]] * IFERROR(INDEX(Prosjekttyper_Kostnadsfordeling[29],MATCH(1,(Prosjekttyper_Kostnadsfordeling[Prosjekttype]=Kartleggingsplan[[#This Row],[Prosjekt-type]]) * (Prosjekttyper_Kostnadsfordeling[Fylke]=Kartleggingsplan[[#This Row],[Fylke]]),0)),"Ikke funnet") / 100</f>
        <v>0</v>
      </c>
      <c r="AN55" s="60" cm="1">
        <f t="array" ref="AN55">Kartleggingsplan[[#This Row],[Totalkostnad]] * IFERROR(INDEX(Prosjekttyper_Kostnadsfordeling[30],MATCH(1,(Prosjekttyper_Kostnadsfordeling[Prosjekttype]=Kartleggingsplan[[#This Row],[Prosjekt-type]]) * (Prosjekttyper_Kostnadsfordeling[Fylke]=Kartleggingsplan[[#This Row],[Fylke]]),0)),"Ikke funnet") / 100</f>
        <v>0</v>
      </c>
    </row>
    <row r="56" spans="2:40" x14ac:dyDescent="0.25">
      <c r="C56" s="78"/>
      <c r="D56" s="39"/>
      <c r="E56" s="39"/>
      <c r="H56" s="56"/>
      <c r="I56" s="79"/>
      <c r="J56" s="35"/>
      <c r="K56" s="35"/>
      <c r="L56" s="35"/>
      <c r="M56" s="35"/>
      <c r="N56" s="35"/>
      <c r="O56" s="35"/>
      <c r="P56" s="35"/>
      <c r="Q56" s="35"/>
      <c r="R56" s="35"/>
      <c r="S56" s="35"/>
      <c r="T56" s="35"/>
      <c r="U56" s="35"/>
      <c r="V56" s="35"/>
      <c r="W56" s="35"/>
      <c r="X56" s="35"/>
      <c r="Y56" s="35"/>
      <c r="Z56" s="35"/>
      <c r="AA56" s="35"/>
      <c r="AB56" s="35"/>
      <c r="AC56" s="35"/>
      <c r="AD56" s="35"/>
      <c r="AE56" s="60"/>
      <c r="AF56" s="60"/>
      <c r="AG56" s="60"/>
      <c r="AH56" s="60"/>
      <c r="AI56" s="60"/>
      <c r="AJ56" s="60"/>
      <c r="AK56" s="60"/>
      <c r="AL56" s="60"/>
      <c r="AM56" s="60"/>
      <c r="AN56" s="60"/>
    </row>
    <row r="57" spans="2:40" x14ac:dyDescent="0.25">
      <c r="C57" s="78"/>
      <c r="D57" s="39"/>
      <c r="E57" s="39"/>
      <c r="H57" s="56"/>
      <c r="I57" s="79"/>
      <c r="J57" s="35"/>
      <c r="K57" s="35"/>
      <c r="L57" s="35"/>
      <c r="M57" s="35"/>
      <c r="N57" s="35"/>
      <c r="O57" s="35"/>
      <c r="P57" s="35"/>
      <c r="Q57" s="35"/>
      <c r="R57" s="35"/>
      <c r="S57" s="35"/>
      <c r="T57" s="35"/>
      <c r="U57" s="35"/>
      <c r="V57" s="35"/>
      <c r="W57" s="35"/>
      <c r="X57" s="35"/>
      <c r="Y57" s="35"/>
      <c r="Z57" s="35"/>
      <c r="AA57" s="35"/>
      <c r="AB57" s="35"/>
      <c r="AC57" s="35"/>
      <c r="AD57" s="35"/>
      <c r="AE57" s="60"/>
      <c r="AF57" s="60"/>
      <c r="AG57" s="60"/>
      <c r="AH57" s="60"/>
      <c r="AI57" s="60"/>
      <c r="AJ57" s="60"/>
      <c r="AK57" s="60"/>
      <c r="AL57" s="60"/>
      <c r="AM57" s="60"/>
      <c r="AN57" s="60"/>
    </row>
    <row r="58" spans="2:40" x14ac:dyDescent="0.25">
      <c r="C58" s="78"/>
      <c r="D58" s="39"/>
      <c r="E58" s="39"/>
      <c r="H58" s="56"/>
      <c r="I58" s="79"/>
      <c r="J58" s="35"/>
      <c r="K58" s="35"/>
      <c r="L58" s="35"/>
      <c r="M58" s="35"/>
      <c r="N58" s="35"/>
      <c r="O58" s="35"/>
      <c r="P58" s="35"/>
      <c r="Q58" s="35"/>
      <c r="R58" s="35"/>
      <c r="S58" s="35"/>
      <c r="T58" s="35"/>
      <c r="U58" s="35"/>
      <c r="V58" s="35"/>
      <c r="W58" s="35"/>
      <c r="X58" s="35"/>
      <c r="Y58" s="35"/>
      <c r="Z58" s="35"/>
      <c r="AA58" s="35"/>
      <c r="AB58" s="35"/>
      <c r="AC58" s="35"/>
      <c r="AD58" s="35"/>
      <c r="AE58" s="60"/>
      <c r="AF58" s="60"/>
      <c r="AG58" s="60"/>
      <c r="AH58" s="60"/>
      <c r="AI58" s="60"/>
      <c r="AJ58" s="60"/>
      <c r="AK58" s="60"/>
      <c r="AL58" s="60"/>
      <c r="AM58" s="60"/>
      <c r="AN58" s="60"/>
    </row>
    <row r="59" spans="2:40" x14ac:dyDescent="0.25">
      <c r="B59" s="39"/>
      <c r="C59" s="39"/>
      <c r="D59" s="39"/>
      <c r="E59" s="39"/>
      <c r="F59" s="69"/>
      <c r="G59" s="39"/>
      <c r="H59" s="39"/>
      <c r="I59" s="39"/>
      <c r="J59" s="39"/>
      <c r="K59" s="39"/>
      <c r="L59" s="39"/>
      <c r="M59" s="39"/>
      <c r="N59" s="39"/>
      <c r="O59" s="39"/>
      <c r="P59" s="39"/>
      <c r="Q59" s="39"/>
      <c r="R59" s="39"/>
      <c r="S59" s="39"/>
      <c r="T59" s="39"/>
      <c r="U59" s="39"/>
      <c r="V59" s="39"/>
    </row>
    <row r="60" spans="2:40" x14ac:dyDescent="0.25">
      <c r="D60" s="39"/>
    </row>
    <row r="61" spans="2:40" x14ac:dyDescent="0.25">
      <c r="D61" s="39"/>
    </row>
    <row r="62" spans="2:40" x14ac:dyDescent="0.25">
      <c r="D62" s="39"/>
    </row>
    <row r="63" spans="2:40" x14ac:dyDescent="0.25">
      <c r="D63" s="39"/>
    </row>
    <row r="64" spans="2:40" x14ac:dyDescent="0.25">
      <c r="D64" s="39"/>
    </row>
    <row r="65" spans="4:4" x14ac:dyDescent="0.25">
      <c r="D65" s="39"/>
    </row>
    <row r="66" spans="4:4" x14ac:dyDescent="0.25">
      <c r="D66" s="39"/>
    </row>
    <row r="67" spans="4:4" x14ac:dyDescent="0.25">
      <c r="D67" s="39"/>
    </row>
    <row r="68" spans="4:4" x14ac:dyDescent="0.25">
      <c r="D68" s="39"/>
    </row>
    <row r="69" spans="4:4" x14ac:dyDescent="0.25">
      <c r="D69" s="39"/>
    </row>
    <row r="70" spans="4:4" x14ac:dyDescent="0.25">
      <c r="D70" s="39"/>
    </row>
    <row r="71" spans="4:4" x14ac:dyDescent="0.25">
      <c r="D71" s="39"/>
    </row>
    <row r="72" spans="4:4" x14ac:dyDescent="0.25">
      <c r="D72" s="39"/>
    </row>
    <row r="73" spans="4:4" x14ac:dyDescent="0.25">
      <c r="D73" s="39"/>
    </row>
  </sheetData>
  <sheetProtection formatCells="0" insertRows="0" selectLockedCells="1" autoFilter="0"/>
  <sortState xmlns:xlrd2="http://schemas.microsoft.com/office/spreadsheetml/2017/richdata2" ref="B11:X13">
    <sortCondition ref="G11:G13"/>
  </sortState>
  <mergeCells count="2">
    <mergeCell ref="B8:I8"/>
    <mergeCell ref="J8:AN8"/>
  </mergeCells>
  <phoneticPr fontId="6" type="noConversion"/>
  <dataValidations count="1">
    <dataValidation type="list" allowBlank="1" showInputMessage="1" showErrorMessage="1" sqref="D12:D73" xr:uid="{D2272D99-0D61-42B6-BDF6-AC7291E14B63}">
      <formula1>Prosjektnavn</formula1>
    </dataValidation>
  </dataValidations>
  <pageMargins left="0.7" right="0.7" top="0.75" bottom="0.75" header="0.3" footer="0.3"/>
  <pageSetup paperSize="8" scale="17" orientation="landscape" r:id="rId1"/>
  <ignoredErrors>
    <ignoredError sqref="F19:F24 B13:B24 B25:F34" calculatedColumn="1"/>
  </ignoredError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380D18D-1898-4C9C-AAD6-A5236E6669D3}">
          <x14:formula1>
            <xm:f>Hjelpetabeller!$R$2:$R$51</xm:f>
          </x14:formula1>
          <xm:sqref>E12:E58</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BEE82-82F9-4997-8685-49E046A7EA85}">
  <sheetPr codeName="Ark2">
    <tabColor theme="8"/>
  </sheetPr>
  <dimension ref="B3:M15"/>
  <sheetViews>
    <sheetView zoomScale="160" zoomScaleNormal="160" workbookViewId="0">
      <pane ySplit="4" topLeftCell="A5" activePane="bottomLeft" state="frozen"/>
      <selection pane="bottomLeft" activeCell="H9" sqref="H9"/>
    </sheetView>
  </sheetViews>
  <sheetFormatPr baseColWidth="10" defaultColWidth="11.42578125" defaultRowHeight="15" x14ac:dyDescent="0.25"/>
  <cols>
    <col min="1" max="1" width="6.140625" customWidth="1"/>
    <col min="2" max="2" width="5.85546875" bestFit="1" customWidth="1"/>
    <col min="3" max="3" width="58.42578125" customWidth="1"/>
    <col min="4" max="4" width="5.42578125" bestFit="1" customWidth="1"/>
    <col min="5" max="5" width="6.140625" customWidth="1"/>
    <col min="6" max="6" width="5.7109375" bestFit="1" customWidth="1"/>
    <col min="7" max="7" width="4.28515625" bestFit="1" customWidth="1"/>
    <col min="8" max="8" width="5.28515625" bestFit="1" customWidth="1"/>
    <col min="9" max="9" width="15.140625" customWidth="1"/>
    <col min="12" max="12" width="19.140625" bestFit="1" customWidth="1"/>
    <col min="13" max="13" width="17.42578125" customWidth="1"/>
  </cols>
  <sheetData>
    <row r="3" spans="2:13" x14ac:dyDescent="0.25">
      <c r="D3" s="115" t="s">
        <v>561</v>
      </c>
      <c r="E3" s="115"/>
      <c r="F3" s="115"/>
      <c r="G3" s="115"/>
      <c r="H3" s="115"/>
    </row>
    <row r="4" spans="2:13" x14ac:dyDescent="0.25">
      <c r="B4" s="2" t="s">
        <v>562</v>
      </c>
      <c r="C4" s="2" t="s">
        <v>563</v>
      </c>
      <c r="D4" s="71" t="s">
        <v>13</v>
      </c>
      <c r="E4" s="71" t="s">
        <v>564</v>
      </c>
      <c r="F4" s="71" t="s">
        <v>26</v>
      </c>
      <c r="G4" s="71" t="s">
        <v>33</v>
      </c>
      <c r="H4" s="71" t="s">
        <v>40</v>
      </c>
      <c r="I4" s="2" t="s">
        <v>565</v>
      </c>
      <c r="J4" s="2" t="s">
        <v>566</v>
      </c>
      <c r="K4" s="2" t="s">
        <v>567</v>
      </c>
      <c r="L4" s="2" t="s">
        <v>568</v>
      </c>
      <c r="M4" s="73" t="s">
        <v>569</v>
      </c>
    </row>
    <row r="5" spans="2:13" ht="60" x14ac:dyDescent="0.25">
      <c r="B5" s="87">
        <v>1</v>
      </c>
      <c r="C5" s="88" t="s">
        <v>570</v>
      </c>
      <c r="D5" s="87" t="s">
        <v>571</v>
      </c>
      <c r="E5" s="87" t="s">
        <v>571</v>
      </c>
      <c r="F5" s="87" t="s">
        <v>571</v>
      </c>
      <c r="G5" s="87" t="s">
        <v>571</v>
      </c>
      <c r="H5" s="87"/>
      <c r="I5" s="71"/>
      <c r="J5" s="71"/>
      <c r="K5" s="71"/>
      <c r="L5" s="71"/>
      <c r="M5" s="72">
        <f>COUNTIF(Handlingsplan[Delmål nr],#REF!)</f>
        <v>0</v>
      </c>
    </row>
    <row r="6" spans="2:13" ht="60" x14ac:dyDescent="0.25">
      <c r="B6" s="87">
        <v>2</v>
      </c>
      <c r="C6" s="88" t="s">
        <v>572</v>
      </c>
      <c r="D6" s="87" t="s">
        <v>571</v>
      </c>
      <c r="E6" s="87" t="s">
        <v>571</v>
      </c>
      <c r="F6" s="87" t="s">
        <v>571</v>
      </c>
      <c r="G6" s="87"/>
      <c r="H6" s="87" t="s">
        <v>571</v>
      </c>
      <c r="I6" s="71"/>
      <c r="J6" s="71"/>
      <c r="K6" s="71"/>
      <c r="L6" s="71"/>
      <c r="M6" s="72">
        <f>COUNTIF(Handlingsplan[Delmål nr],#REF!)</f>
        <v>0</v>
      </c>
    </row>
    <row r="7" spans="2:13" ht="75" x14ac:dyDescent="0.25">
      <c r="B7" s="87">
        <v>3</v>
      </c>
      <c r="C7" s="88" t="s">
        <v>573</v>
      </c>
      <c r="D7" s="87" t="s">
        <v>571</v>
      </c>
      <c r="E7" s="87"/>
      <c r="F7" s="87" t="s">
        <v>571</v>
      </c>
      <c r="G7" s="87" t="s">
        <v>571</v>
      </c>
      <c r="H7" s="87" t="s">
        <v>571</v>
      </c>
      <c r="I7" s="71"/>
      <c r="J7" s="71"/>
      <c r="K7" s="71"/>
      <c r="L7" s="71"/>
      <c r="M7" s="72">
        <f>COUNTIF(Handlingsplan[Delmål nr],#REF!)</f>
        <v>0</v>
      </c>
    </row>
    <row r="8" spans="2:13" ht="60" x14ac:dyDescent="0.25">
      <c r="B8" s="87">
        <v>4</v>
      </c>
      <c r="C8" s="93" t="s">
        <v>574</v>
      </c>
      <c r="D8" s="87"/>
      <c r="E8" s="87" t="s">
        <v>571</v>
      </c>
      <c r="F8" s="87" t="s">
        <v>571</v>
      </c>
      <c r="G8" s="87"/>
      <c r="H8" s="87" t="s">
        <v>571</v>
      </c>
      <c r="I8" s="71"/>
      <c r="J8" s="71"/>
      <c r="K8" s="71"/>
      <c r="L8" s="71"/>
      <c r="M8" s="72">
        <f>COUNTIF(Handlingsplan[Delmål nr],#REF!)</f>
        <v>0</v>
      </c>
    </row>
    <row r="9" spans="2:13" ht="75" x14ac:dyDescent="0.25">
      <c r="B9" s="87">
        <v>5</v>
      </c>
      <c r="C9" s="72" t="s">
        <v>575</v>
      </c>
      <c r="D9" s="87" t="s">
        <v>571</v>
      </c>
      <c r="E9" s="87" t="s">
        <v>571</v>
      </c>
      <c r="F9" s="87" t="s">
        <v>571</v>
      </c>
      <c r="G9" s="87" t="s">
        <v>571</v>
      </c>
      <c r="H9" s="87" t="s">
        <v>571</v>
      </c>
      <c r="I9" s="71"/>
      <c r="J9" s="71"/>
      <c r="K9" s="71"/>
      <c r="L9" s="71"/>
      <c r="M9" s="72">
        <f>COUNTIF(Handlingsplan[Delmål nr],#REF!)</f>
        <v>0</v>
      </c>
    </row>
    <row r="10" spans="2:13" x14ac:dyDescent="0.25">
      <c r="B10" s="87">
        <v>6</v>
      </c>
      <c r="C10" s="92"/>
      <c r="D10" s="87"/>
      <c r="E10" s="87"/>
      <c r="F10" s="87"/>
      <c r="G10" s="87"/>
      <c r="H10" s="87"/>
      <c r="I10" s="71"/>
      <c r="J10" s="71"/>
      <c r="K10" s="71"/>
      <c r="L10" s="71"/>
      <c r="M10" s="72">
        <f>COUNTIF(Handlingsplan[Delmål nr],#REF!)</f>
        <v>0</v>
      </c>
    </row>
    <row r="11" spans="2:13" x14ac:dyDescent="0.25">
      <c r="B11" s="87">
        <v>7</v>
      </c>
      <c r="C11" s="71"/>
      <c r="D11" s="87"/>
      <c r="E11" s="87"/>
      <c r="F11" s="87"/>
      <c r="G11" s="87"/>
      <c r="H11" s="87"/>
      <c r="I11" s="71"/>
      <c r="J11" s="71"/>
      <c r="K11" s="71"/>
      <c r="L11" s="71"/>
      <c r="M11" s="72">
        <f>COUNTIF(Handlingsplan[Delmål nr],#REF!)</f>
        <v>0</v>
      </c>
    </row>
    <row r="12" spans="2:13" x14ac:dyDescent="0.25">
      <c r="B12" s="87">
        <v>8</v>
      </c>
      <c r="C12" s="71"/>
      <c r="D12" s="87"/>
      <c r="E12" s="87"/>
      <c r="F12" s="87"/>
      <c r="G12" s="87"/>
      <c r="H12" s="87"/>
      <c r="I12" s="71"/>
      <c r="J12" s="71"/>
      <c r="K12" s="71"/>
      <c r="L12" s="71"/>
      <c r="M12" s="72">
        <f>COUNTIF(Handlingsplan[Delmål nr],#REF!)</f>
        <v>0</v>
      </c>
    </row>
    <row r="13" spans="2:13" x14ac:dyDescent="0.25">
      <c r="B13" s="87">
        <v>9</v>
      </c>
      <c r="C13" s="71"/>
      <c r="D13" s="87"/>
      <c r="E13" s="87"/>
      <c r="F13" s="87"/>
      <c r="G13" s="87"/>
      <c r="H13" s="87"/>
      <c r="I13" s="71"/>
      <c r="J13" s="71"/>
      <c r="K13" s="71"/>
      <c r="L13" s="71"/>
      <c r="M13" s="72">
        <f>COUNTIF(Handlingsplan[Delmål nr],#REF!)</f>
        <v>0</v>
      </c>
    </row>
    <row r="14" spans="2:13" x14ac:dyDescent="0.25">
      <c r="B14" s="87">
        <v>10</v>
      </c>
      <c r="C14" s="71"/>
      <c r="D14" s="87"/>
      <c r="E14" s="87"/>
      <c r="F14" s="87"/>
      <c r="G14" s="87"/>
      <c r="H14" s="87"/>
      <c r="I14" s="71"/>
      <c r="J14" s="71"/>
      <c r="K14" s="71"/>
      <c r="L14" s="71"/>
      <c r="M14" s="72">
        <f>COUNTIF(Handlingsplan[Delmål nr],#REF!)</f>
        <v>0</v>
      </c>
    </row>
    <row r="15" spans="2:13" x14ac:dyDescent="0.25">
      <c r="B15" s="71"/>
      <c r="C15" s="71"/>
      <c r="D15" s="71"/>
      <c r="E15" s="71"/>
      <c r="F15" s="71"/>
      <c r="G15" s="71"/>
      <c r="H15" s="71"/>
      <c r="I15" s="71"/>
      <c r="J15" s="71"/>
      <c r="K15" s="71"/>
      <c r="L15" s="71"/>
      <c r="M15" s="72"/>
    </row>
  </sheetData>
  <sheetProtection formatColumns="0" insertRows="0" selectLockedCells="1"/>
  <mergeCells count="1">
    <mergeCell ref="D3:H3"/>
  </mergeCells>
  <phoneticPr fontId="6" type="noConversion"/>
  <pageMargins left="0.7" right="0.7" top="0.75" bottom="0.75" header="0.3" footer="0.3"/>
  <pageSetup paperSize="9" orientation="portrait" verticalDpi="0"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6" id="{A1AC91C9-7CD4-4C3C-8DA4-D2EAC8394976}">
            <xm:f>VLOOKUP(D5,Hjelpetabeller!$H$3:$I$7,2,FALSE)="Orange"</xm:f>
            <x14:dxf>
              <fill>
                <patternFill>
                  <bgColor rgb="FFFFC000"/>
                </patternFill>
              </fill>
            </x14:dxf>
          </x14:cfRule>
          <x14:cfRule type="expression" priority="27" id="{0341B22B-54CE-4634-B9CB-44E4F44C1312}">
            <xm:f>VLOOKUP(D5,Hjelpetabeller!$H$3:$I$7,2,FALSE)="Rød"</xm:f>
            <x14:dxf>
              <fill>
                <patternFill>
                  <bgColor rgb="FFFF0000"/>
                </patternFill>
              </fill>
            </x14:dxf>
          </x14:cfRule>
          <x14:cfRule type="expression" priority="28" id="{2FDDC3BE-720B-4D18-A10E-A684001D7F9D}">
            <xm:f>VLOOKUP(D5,Hjelpetabeller!$H$3:$I$7,2,FALSE)="Lilla"</xm:f>
            <x14:dxf>
              <fill>
                <patternFill>
                  <bgColor rgb="FF7030A0"/>
                </patternFill>
              </fill>
            </x14:dxf>
          </x14:cfRule>
          <x14:cfRule type="expression" priority="29" id="{884C3BDA-3AA1-49CA-8E2C-4053B8FB08AE}">
            <xm:f>VLOOKUP(D5,Hjelpetabeller!$H$3:$I$7,2,FALSE)="Grønn"</xm:f>
            <x14:dxf>
              <fill>
                <patternFill>
                  <bgColor rgb="FF00B050"/>
                </patternFill>
              </fill>
            </x14:dxf>
          </x14:cfRule>
          <x14:cfRule type="expression" priority="30" id="{06CD789E-2D9C-4D2A-9E9D-ADF3DCF05CD2}">
            <xm:f>VLOOKUP(D5,Hjelpetabeller!$H$3:$I$7,2,FALSE)="Blå"</xm:f>
            <x14:dxf>
              <fill>
                <patternFill>
                  <bgColor rgb="FF0070C0"/>
                </patternFill>
              </fill>
            </x14:dxf>
          </x14:cfRule>
          <xm:sqref>D5:H14</xm:sqref>
        </x14:conditionalFormatting>
        <x14:conditionalFormatting xmlns:xm="http://schemas.microsoft.com/office/excel/2006/main">
          <x14:cfRule type="expression" priority="21" id="{77B28AE5-09C4-46CF-B375-FF46F7AA5CEB}">
            <xm:f>VLOOKUP(D4,Hjelpetabeller!$H$3:$I$7,2,FALSE)="Orange"</xm:f>
            <x14:dxf>
              <fill>
                <patternFill>
                  <bgColor rgb="FFFFC000"/>
                </patternFill>
              </fill>
            </x14:dxf>
          </x14:cfRule>
          <x14:cfRule type="expression" priority="22" id="{C9585C47-4631-49C9-85EC-B3DF5A1D8CA9}">
            <xm:f>VLOOKUP(D4,Hjelpetabeller!$H$3:$I$7,2,FALSE)="Rød"</xm:f>
            <x14:dxf>
              <fill>
                <patternFill>
                  <bgColor rgb="FFFF0000"/>
                </patternFill>
              </fill>
            </x14:dxf>
          </x14:cfRule>
          <x14:cfRule type="expression" priority="23" id="{E287C9DB-5505-4897-836C-EC9F6F1D0B37}">
            <xm:f>VLOOKUP(D4,Hjelpetabeller!$H$3:$I$7,2,FALSE)="Lilla"</xm:f>
            <x14:dxf>
              <fill>
                <patternFill>
                  <bgColor rgb="FF7030A0"/>
                </patternFill>
              </fill>
            </x14:dxf>
          </x14:cfRule>
          <x14:cfRule type="expression" priority="24" id="{5D37BEC3-6EF1-4090-A5B3-5B82C6A548E1}">
            <xm:f>VLOOKUP(D4,Hjelpetabeller!$H$3:$I$7,2,FALSE)="Grønn"</xm:f>
            <x14:dxf>
              <fill>
                <patternFill>
                  <bgColor rgb="FF00B050"/>
                </patternFill>
              </fill>
            </x14:dxf>
          </x14:cfRule>
          <x14:cfRule type="expression" priority="25" id="{6ACAD820-F871-4BCB-8C49-9932C949E783}">
            <xm:f>VLOOKUP(D4,Hjelpetabeller!$H$3:$I$7,2,FALSE)="Blå"</xm:f>
            <x14:dxf>
              <fill>
                <patternFill>
                  <bgColor rgb="FF0070C0"/>
                </patternFill>
              </fill>
            </x14:dxf>
          </x14:cfRule>
          <xm:sqref>D4</xm:sqref>
        </x14:conditionalFormatting>
        <x14:conditionalFormatting xmlns:xm="http://schemas.microsoft.com/office/excel/2006/main">
          <x14:cfRule type="expression" priority="16" id="{C0E083E7-A9CD-4E1D-923C-7031831CDC25}">
            <xm:f>VLOOKUP(E4,Hjelpetabeller!$H$3:$I$7,2,FALSE)="Orange"</xm:f>
            <x14:dxf>
              <fill>
                <patternFill>
                  <bgColor rgb="FFFFC000"/>
                </patternFill>
              </fill>
            </x14:dxf>
          </x14:cfRule>
          <x14:cfRule type="expression" priority="17" id="{3630671E-316E-4B4B-965E-1B45F4F07DF1}">
            <xm:f>VLOOKUP(E4,Hjelpetabeller!$H$3:$I$7,2,FALSE)="Rød"</xm:f>
            <x14:dxf>
              <fill>
                <patternFill>
                  <bgColor rgb="FFFF0000"/>
                </patternFill>
              </fill>
            </x14:dxf>
          </x14:cfRule>
          <x14:cfRule type="expression" priority="18" id="{431F2792-0C79-4D24-B7D1-E254A29273F2}">
            <xm:f>VLOOKUP(E4,Hjelpetabeller!$H$3:$I$7,2,FALSE)="Lilla"</xm:f>
            <x14:dxf>
              <fill>
                <patternFill>
                  <bgColor rgb="FF7030A0"/>
                </patternFill>
              </fill>
            </x14:dxf>
          </x14:cfRule>
          <x14:cfRule type="expression" priority="19" id="{FFECCBB2-019E-491B-A8BE-D0F267764A75}">
            <xm:f>VLOOKUP(E4,Hjelpetabeller!$H$3:$I$7,2,FALSE)="Grønn"</xm:f>
            <x14:dxf>
              <fill>
                <patternFill>
                  <bgColor rgb="FF00B050"/>
                </patternFill>
              </fill>
            </x14:dxf>
          </x14:cfRule>
          <x14:cfRule type="expression" priority="20" id="{CF133324-8D89-43E9-91CB-D2F08ED856E8}">
            <xm:f>VLOOKUP(E4,Hjelpetabeller!$H$3:$I$7,2,FALSE)="Blå"</xm:f>
            <x14:dxf>
              <fill>
                <patternFill>
                  <bgColor rgb="FF0070C0"/>
                </patternFill>
              </fill>
            </x14:dxf>
          </x14:cfRule>
          <xm:sqref>E4</xm:sqref>
        </x14:conditionalFormatting>
        <x14:conditionalFormatting xmlns:xm="http://schemas.microsoft.com/office/excel/2006/main">
          <x14:cfRule type="expression" priority="11" id="{9D17EBF1-C49E-4DD2-86EC-5BBD9B97B80C}">
            <xm:f>VLOOKUP(F4,Hjelpetabeller!$H$3:$I$7,2,FALSE)="Orange"</xm:f>
            <x14:dxf>
              <fill>
                <patternFill>
                  <bgColor rgb="FFFFC000"/>
                </patternFill>
              </fill>
            </x14:dxf>
          </x14:cfRule>
          <x14:cfRule type="expression" priority="12" id="{FDA30362-4276-46C3-B980-B8034E73A237}">
            <xm:f>VLOOKUP(F4,Hjelpetabeller!$H$3:$I$7,2,FALSE)="Rød"</xm:f>
            <x14:dxf>
              <fill>
                <patternFill>
                  <bgColor rgb="FFFF0000"/>
                </patternFill>
              </fill>
            </x14:dxf>
          </x14:cfRule>
          <x14:cfRule type="expression" priority="13" id="{86417DCB-9CB5-4F54-A590-A3D36A3346A5}">
            <xm:f>VLOOKUP(F4,Hjelpetabeller!$H$3:$I$7,2,FALSE)="Lilla"</xm:f>
            <x14:dxf>
              <fill>
                <patternFill>
                  <bgColor rgb="FF7030A0"/>
                </patternFill>
              </fill>
            </x14:dxf>
          </x14:cfRule>
          <x14:cfRule type="expression" priority="14" id="{0640B5B7-6A4A-4723-A50B-E8717EF1A5C5}">
            <xm:f>VLOOKUP(F4,Hjelpetabeller!$H$3:$I$7,2,FALSE)="Grønn"</xm:f>
            <x14:dxf>
              <fill>
                <patternFill>
                  <bgColor rgb="FF00B050"/>
                </patternFill>
              </fill>
            </x14:dxf>
          </x14:cfRule>
          <x14:cfRule type="expression" priority="15" id="{F80F3C8F-405D-4310-B861-56593FF2F753}">
            <xm:f>VLOOKUP(F4,Hjelpetabeller!$H$3:$I$7,2,FALSE)="Blå"</xm:f>
            <x14:dxf>
              <fill>
                <patternFill>
                  <bgColor rgb="FF0070C0"/>
                </patternFill>
              </fill>
            </x14:dxf>
          </x14:cfRule>
          <xm:sqref>F4</xm:sqref>
        </x14:conditionalFormatting>
        <x14:conditionalFormatting xmlns:xm="http://schemas.microsoft.com/office/excel/2006/main">
          <x14:cfRule type="expression" priority="6" id="{9FE69CFA-A8DD-40CA-BBD3-6C78C11F6432}">
            <xm:f>VLOOKUP(G4,Hjelpetabeller!$H$3:$I$7,2,FALSE)="Orange"</xm:f>
            <x14:dxf>
              <fill>
                <patternFill>
                  <bgColor rgb="FFFFC000"/>
                </patternFill>
              </fill>
            </x14:dxf>
          </x14:cfRule>
          <x14:cfRule type="expression" priority="7" id="{EF830BBA-4DD3-4517-87AC-3C4CEE69479A}">
            <xm:f>VLOOKUP(G4,Hjelpetabeller!$H$3:$I$7,2,FALSE)="Rød"</xm:f>
            <x14:dxf>
              <fill>
                <patternFill>
                  <bgColor rgb="FFFF0000"/>
                </patternFill>
              </fill>
            </x14:dxf>
          </x14:cfRule>
          <x14:cfRule type="expression" priority="8" id="{D652EBD7-0500-442B-8A00-CCBDCE652509}">
            <xm:f>VLOOKUP(G4,Hjelpetabeller!$H$3:$I$7,2,FALSE)="Lilla"</xm:f>
            <x14:dxf>
              <fill>
                <patternFill>
                  <bgColor rgb="FF7030A0"/>
                </patternFill>
              </fill>
            </x14:dxf>
          </x14:cfRule>
          <x14:cfRule type="expression" priority="9" id="{3C930004-40DE-4C81-852B-C4BA132D9622}">
            <xm:f>VLOOKUP(G4,Hjelpetabeller!$H$3:$I$7,2,FALSE)="Grønn"</xm:f>
            <x14:dxf>
              <fill>
                <patternFill>
                  <bgColor rgb="FF00B050"/>
                </patternFill>
              </fill>
            </x14:dxf>
          </x14:cfRule>
          <x14:cfRule type="expression" priority="10" id="{9AA57C86-7F9E-44D2-BD7B-475C591E8413}">
            <xm:f>VLOOKUP(G4,Hjelpetabeller!$H$3:$I$7,2,FALSE)="Blå"</xm:f>
            <x14:dxf>
              <fill>
                <patternFill>
                  <bgColor rgb="FF0070C0"/>
                </patternFill>
              </fill>
            </x14:dxf>
          </x14:cfRule>
          <xm:sqref>G4</xm:sqref>
        </x14:conditionalFormatting>
        <x14:conditionalFormatting xmlns:xm="http://schemas.microsoft.com/office/excel/2006/main">
          <x14:cfRule type="expression" priority="1" id="{C18D21B5-B2B1-40A5-9C0C-782E546A32A0}">
            <xm:f>VLOOKUP(H4,Hjelpetabeller!$H$3:$I$7,2,FALSE)="Orange"</xm:f>
            <x14:dxf>
              <fill>
                <patternFill>
                  <bgColor rgb="FFFFC000"/>
                </patternFill>
              </fill>
            </x14:dxf>
          </x14:cfRule>
          <x14:cfRule type="expression" priority="2" id="{463ED77C-8747-456E-A799-261C45857ADD}">
            <xm:f>VLOOKUP(H4,Hjelpetabeller!$H$3:$I$7,2,FALSE)="Rød"</xm:f>
            <x14:dxf>
              <fill>
                <patternFill>
                  <bgColor rgb="FFFF0000"/>
                </patternFill>
              </fill>
            </x14:dxf>
          </x14:cfRule>
          <x14:cfRule type="expression" priority="3" id="{F75D6695-3CDD-4E9F-9A2A-73664DBC6A7B}">
            <xm:f>VLOOKUP(H4,Hjelpetabeller!$H$3:$I$7,2,FALSE)="Lilla"</xm:f>
            <x14:dxf>
              <fill>
                <patternFill>
                  <bgColor rgb="FF7030A0"/>
                </patternFill>
              </fill>
            </x14:dxf>
          </x14:cfRule>
          <x14:cfRule type="expression" priority="4" id="{FA968B2D-064C-47A5-BE00-60F367D83DE5}">
            <xm:f>VLOOKUP(H4,Hjelpetabeller!$H$3:$I$7,2,FALSE)="Grønn"</xm:f>
            <x14:dxf>
              <fill>
                <patternFill>
                  <bgColor rgb="FF00B050"/>
                </patternFill>
              </fill>
            </x14:dxf>
          </x14:cfRule>
          <x14:cfRule type="expression" priority="5" id="{1A12628B-E3DE-4E4D-B6A7-706432A053AB}">
            <xm:f>VLOOKUP(H4,Hjelpetabeller!$H$3:$I$7,2,FALSE)="Blå"</xm:f>
            <x14:dxf>
              <fill>
                <patternFill>
                  <bgColor rgb="FF0070C0"/>
                </patternFill>
              </fill>
            </x14:dxf>
          </x14:cfRule>
          <xm:sqref>H4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D0B2B-5385-47C6-B395-098D602039A8}">
  <sheetPr codeName="Ark7">
    <tabColor theme="4" tint="0.79998168889431442"/>
  </sheetPr>
  <dimension ref="B6:N30"/>
  <sheetViews>
    <sheetView tabSelected="1" zoomScale="130" zoomScaleNormal="130" workbookViewId="0">
      <pane ySplit="6" topLeftCell="A7" activePane="bottomLeft" state="frozen"/>
      <selection pane="bottomLeft" activeCell="B6" sqref="B6:N30"/>
    </sheetView>
  </sheetViews>
  <sheetFormatPr baseColWidth="10" defaultColWidth="11.42578125" defaultRowHeight="15" x14ac:dyDescent="0.25"/>
  <cols>
    <col min="1" max="1" width="6.7109375" customWidth="1"/>
    <col min="2" max="2" width="12.28515625" bestFit="1" customWidth="1"/>
    <col min="3" max="3" width="10.85546875" bestFit="1" customWidth="1"/>
    <col min="4" max="4" width="9.5703125" bestFit="1" customWidth="1"/>
    <col min="5" max="5" width="33.42578125" customWidth="1"/>
    <col min="6" max="6" width="26.5703125" customWidth="1"/>
    <col min="7" max="7" width="10" bestFit="1" customWidth="1"/>
    <col min="8" max="8" width="30.140625" customWidth="1"/>
    <col min="9" max="9" width="12.7109375" customWidth="1"/>
    <col min="10" max="10" width="22.85546875" customWidth="1"/>
    <col min="11" max="11" width="14.28515625" customWidth="1"/>
    <col min="12" max="13" width="15" customWidth="1"/>
    <col min="14" max="14" width="14.42578125" customWidth="1"/>
  </cols>
  <sheetData>
    <row r="6" spans="2:14" ht="26.25" x14ac:dyDescent="0.25">
      <c r="B6" s="11" t="s">
        <v>576</v>
      </c>
      <c r="C6" s="11" t="s">
        <v>577</v>
      </c>
      <c r="D6" s="11" t="s">
        <v>578</v>
      </c>
      <c r="E6" s="11" t="s">
        <v>579</v>
      </c>
      <c r="F6" s="11" t="s">
        <v>580</v>
      </c>
      <c r="G6" s="11" t="s">
        <v>581</v>
      </c>
      <c r="H6" s="12" t="s">
        <v>582</v>
      </c>
      <c r="I6" s="13" t="s">
        <v>583</v>
      </c>
      <c r="J6" s="11" t="s">
        <v>584</v>
      </c>
      <c r="K6" s="13" t="s">
        <v>585</v>
      </c>
      <c r="L6" s="11" t="s">
        <v>586</v>
      </c>
      <c r="M6" s="11" t="s">
        <v>587</v>
      </c>
      <c r="N6" s="11" t="s">
        <v>588</v>
      </c>
    </row>
    <row r="7" spans="2:14" ht="75" x14ac:dyDescent="0.25">
      <c r="B7" s="87">
        <v>3</v>
      </c>
      <c r="C7" s="94">
        <f>ROW() - ROW(Handlingsplan[[#Headers],[Delmål nr]])</f>
        <v>1</v>
      </c>
      <c r="D7" s="87"/>
      <c r="E7" s="91" t="s">
        <v>589</v>
      </c>
      <c r="F7" s="91" t="s">
        <v>590</v>
      </c>
      <c r="G7" s="87">
        <v>2</v>
      </c>
      <c r="H7" s="91" t="s">
        <v>591</v>
      </c>
      <c r="I7" s="87"/>
      <c r="J7" s="91" t="s">
        <v>592</v>
      </c>
      <c r="K7" s="87" t="s">
        <v>593</v>
      </c>
      <c r="L7" s="87">
        <v>2027</v>
      </c>
      <c r="M7" s="87" t="s">
        <v>594</v>
      </c>
      <c r="N7" s="91"/>
    </row>
    <row r="8" spans="2:14" ht="75" x14ac:dyDescent="0.25">
      <c r="B8" s="87">
        <v>3</v>
      </c>
      <c r="C8" s="94" t="s">
        <v>507</v>
      </c>
      <c r="D8" s="87"/>
      <c r="E8" s="90" t="s">
        <v>589</v>
      </c>
      <c r="F8" s="91"/>
      <c r="G8" s="87">
        <v>1</v>
      </c>
      <c r="H8" s="91" t="s">
        <v>595</v>
      </c>
      <c r="I8" s="87"/>
      <c r="J8" s="91" t="s">
        <v>592</v>
      </c>
      <c r="K8" s="87" t="s">
        <v>593</v>
      </c>
      <c r="L8" s="87">
        <v>2026</v>
      </c>
      <c r="M8" s="87" t="s">
        <v>594</v>
      </c>
      <c r="N8" s="91"/>
    </row>
    <row r="9" spans="2:14" ht="75" x14ac:dyDescent="0.25">
      <c r="B9" s="87">
        <v>3</v>
      </c>
      <c r="C9" s="94" t="s">
        <v>507</v>
      </c>
      <c r="D9" s="87"/>
      <c r="E9" s="90" t="s">
        <v>589</v>
      </c>
      <c r="F9" s="91" t="s">
        <v>596</v>
      </c>
      <c r="G9" s="87">
        <v>1</v>
      </c>
      <c r="H9" s="91" t="s">
        <v>597</v>
      </c>
      <c r="I9" s="87">
        <v>1</v>
      </c>
      <c r="J9" s="91" t="s">
        <v>598</v>
      </c>
      <c r="K9" s="87" t="s">
        <v>481</v>
      </c>
      <c r="L9" s="87">
        <v>2026</v>
      </c>
      <c r="M9" s="87" t="s">
        <v>594</v>
      </c>
      <c r="N9" s="91"/>
    </row>
    <row r="10" spans="2:14" ht="90" x14ac:dyDescent="0.25">
      <c r="B10" s="87">
        <v>1</v>
      </c>
      <c r="C10" s="94" t="s">
        <v>508</v>
      </c>
      <c r="D10" s="87"/>
      <c r="E10" s="89" t="s">
        <v>599</v>
      </c>
      <c r="F10" s="91" t="s">
        <v>600</v>
      </c>
      <c r="G10" s="87">
        <v>2</v>
      </c>
      <c r="H10" s="91" t="s">
        <v>601</v>
      </c>
      <c r="I10" s="87"/>
      <c r="J10" s="91" t="s">
        <v>482</v>
      </c>
      <c r="K10" s="87" t="s">
        <v>481</v>
      </c>
      <c r="L10" s="87">
        <v>2026</v>
      </c>
      <c r="M10" s="87" t="s">
        <v>602</v>
      </c>
      <c r="N10" s="91"/>
    </row>
    <row r="11" spans="2:14" ht="90" x14ac:dyDescent="0.25">
      <c r="B11" s="87">
        <v>1</v>
      </c>
      <c r="C11" s="94" t="s">
        <v>508</v>
      </c>
      <c r="D11" s="87"/>
      <c r="E11" s="91" t="s">
        <v>599</v>
      </c>
      <c r="F11" s="91" t="s">
        <v>603</v>
      </c>
      <c r="G11" s="87">
        <v>2</v>
      </c>
      <c r="H11" s="91" t="s">
        <v>604</v>
      </c>
      <c r="I11" s="102">
        <v>1</v>
      </c>
      <c r="J11" s="91" t="s">
        <v>482</v>
      </c>
      <c r="K11" s="87" t="s">
        <v>481</v>
      </c>
      <c r="L11" s="87">
        <v>2026</v>
      </c>
      <c r="M11" s="87" t="s">
        <v>602</v>
      </c>
      <c r="N11" s="91"/>
    </row>
    <row r="12" spans="2:14" ht="90" x14ac:dyDescent="0.25">
      <c r="B12" s="87">
        <v>1</v>
      </c>
      <c r="C12" s="94" t="s">
        <v>508</v>
      </c>
      <c r="D12" s="87"/>
      <c r="E12" s="91" t="s">
        <v>599</v>
      </c>
      <c r="F12" s="100" t="s">
        <v>605</v>
      </c>
      <c r="G12" s="101">
        <v>2</v>
      </c>
      <c r="H12" s="100" t="s">
        <v>606</v>
      </c>
      <c r="I12" s="87"/>
      <c r="J12" s="91" t="s">
        <v>607</v>
      </c>
      <c r="K12" s="87" t="s">
        <v>481</v>
      </c>
      <c r="L12" s="87">
        <v>2027</v>
      </c>
      <c r="M12" s="87" t="s">
        <v>602</v>
      </c>
      <c r="N12" s="91"/>
    </row>
    <row r="13" spans="2:14" ht="105" x14ac:dyDescent="0.25">
      <c r="B13" s="87">
        <v>2</v>
      </c>
      <c r="C13" s="94" t="s">
        <v>509</v>
      </c>
      <c r="D13" s="87"/>
      <c r="E13" s="90" t="s">
        <v>608</v>
      </c>
      <c r="F13" s="91"/>
      <c r="G13" s="87">
        <v>1</v>
      </c>
      <c r="H13" s="90" t="s">
        <v>609</v>
      </c>
      <c r="I13" s="87">
        <v>2</v>
      </c>
      <c r="J13" s="91" t="s">
        <v>610</v>
      </c>
      <c r="K13" s="87" t="s">
        <v>593</v>
      </c>
      <c r="L13" s="87">
        <v>2026</v>
      </c>
      <c r="M13" s="87" t="s">
        <v>602</v>
      </c>
      <c r="N13" s="91"/>
    </row>
    <row r="14" spans="2:14" ht="105" x14ac:dyDescent="0.25">
      <c r="B14" s="87">
        <v>1</v>
      </c>
      <c r="C14" s="94" t="s">
        <v>510</v>
      </c>
      <c r="D14" s="87"/>
      <c r="E14" s="90" t="s">
        <v>611</v>
      </c>
      <c r="F14" s="91" t="s">
        <v>612</v>
      </c>
      <c r="G14" s="87">
        <v>1</v>
      </c>
      <c r="H14" s="91" t="s">
        <v>613</v>
      </c>
      <c r="I14" s="102">
        <v>0.6</v>
      </c>
      <c r="J14" s="91" t="s">
        <v>483</v>
      </c>
      <c r="K14" s="87" t="s">
        <v>593</v>
      </c>
      <c r="L14" s="87">
        <v>2026</v>
      </c>
      <c r="M14" s="87" t="s">
        <v>537</v>
      </c>
      <c r="N14" s="91"/>
    </row>
    <row r="15" spans="2:14" s="3" customFormat="1" ht="105" x14ac:dyDescent="0.25">
      <c r="B15" s="87">
        <v>1</v>
      </c>
      <c r="C15" s="94" t="s">
        <v>510</v>
      </c>
      <c r="D15" s="87"/>
      <c r="E15" s="91" t="s">
        <v>611</v>
      </c>
      <c r="F15" s="91" t="s">
        <v>614</v>
      </c>
      <c r="G15" s="87">
        <v>1</v>
      </c>
      <c r="H15" s="91" t="s">
        <v>615</v>
      </c>
      <c r="I15" s="87">
        <v>1</v>
      </c>
      <c r="J15" s="91" t="s">
        <v>616</v>
      </c>
      <c r="K15" s="87" t="s">
        <v>593</v>
      </c>
      <c r="L15" s="87">
        <v>2026</v>
      </c>
      <c r="M15" s="87" t="s">
        <v>537</v>
      </c>
      <c r="N15" s="91"/>
    </row>
    <row r="16" spans="2:14" s="3" customFormat="1" ht="105" x14ac:dyDescent="0.25">
      <c r="B16" s="87">
        <v>1</v>
      </c>
      <c r="C16" s="94" t="s">
        <v>510</v>
      </c>
      <c r="D16" s="87"/>
      <c r="E16" s="91" t="s">
        <v>611</v>
      </c>
      <c r="F16" s="87" t="s">
        <v>617</v>
      </c>
      <c r="G16" s="87">
        <v>1</v>
      </c>
      <c r="H16" s="91" t="s">
        <v>618</v>
      </c>
      <c r="I16" s="102">
        <v>1</v>
      </c>
      <c r="J16" s="91" t="s">
        <v>619</v>
      </c>
      <c r="K16" s="87" t="s">
        <v>481</v>
      </c>
      <c r="L16" s="87">
        <v>2026</v>
      </c>
      <c r="M16" s="87" t="s">
        <v>620</v>
      </c>
      <c r="N16" s="91"/>
    </row>
    <row r="17" spans="2:14" s="3" customFormat="1" ht="105" x14ac:dyDescent="0.25">
      <c r="B17" s="87">
        <v>1</v>
      </c>
      <c r="C17" s="94" t="s">
        <v>510</v>
      </c>
      <c r="D17" s="87"/>
      <c r="E17" s="91" t="s">
        <v>611</v>
      </c>
      <c r="F17" s="99" t="s">
        <v>621</v>
      </c>
      <c r="G17" s="87">
        <v>2</v>
      </c>
      <c r="H17" s="99" t="s">
        <v>622</v>
      </c>
      <c r="I17" s="102">
        <v>1</v>
      </c>
      <c r="J17" s="91" t="s">
        <v>619</v>
      </c>
      <c r="K17" s="87" t="s">
        <v>593</v>
      </c>
      <c r="L17" s="87">
        <v>2027</v>
      </c>
      <c r="M17" s="87" t="s">
        <v>620</v>
      </c>
      <c r="N17" s="91"/>
    </row>
    <row r="18" spans="2:14" ht="105" x14ac:dyDescent="0.25">
      <c r="B18" s="87">
        <v>2</v>
      </c>
      <c r="C18" s="94" t="s">
        <v>511</v>
      </c>
      <c r="D18" s="87"/>
      <c r="E18" s="90" t="s">
        <v>623</v>
      </c>
      <c r="F18" s="91" t="s">
        <v>624</v>
      </c>
      <c r="G18" s="87">
        <v>1</v>
      </c>
      <c r="H18" s="91" t="s">
        <v>625</v>
      </c>
      <c r="I18" s="87"/>
      <c r="J18" s="91" t="s">
        <v>626</v>
      </c>
      <c r="K18" s="87" t="s">
        <v>481</v>
      </c>
      <c r="L18" s="87">
        <v>2026</v>
      </c>
      <c r="M18" s="87" t="s">
        <v>626</v>
      </c>
      <c r="N18" s="91"/>
    </row>
    <row r="19" spans="2:14" ht="60" x14ac:dyDescent="0.25">
      <c r="B19" s="87">
        <v>3</v>
      </c>
      <c r="C19" s="94" t="s">
        <v>512</v>
      </c>
      <c r="D19" s="87"/>
      <c r="E19" s="89" t="s">
        <v>627</v>
      </c>
      <c r="F19" s="98" t="s">
        <v>628</v>
      </c>
      <c r="G19" s="87">
        <v>1</v>
      </c>
      <c r="H19" s="91" t="s">
        <v>629</v>
      </c>
      <c r="I19" s="87">
        <v>1</v>
      </c>
      <c r="J19" s="91" t="s">
        <v>630</v>
      </c>
      <c r="K19" s="87" t="s">
        <v>593</v>
      </c>
      <c r="L19" s="87">
        <v>2026</v>
      </c>
      <c r="M19" s="87" t="s">
        <v>537</v>
      </c>
      <c r="N19" s="91"/>
    </row>
    <row r="20" spans="2:14" ht="60" x14ac:dyDescent="0.25">
      <c r="B20" s="87">
        <v>3</v>
      </c>
      <c r="C20" s="94" t="s">
        <v>512</v>
      </c>
      <c r="D20" s="87"/>
      <c r="E20" s="89" t="s">
        <v>627</v>
      </c>
      <c r="F20" s="91" t="s">
        <v>631</v>
      </c>
      <c r="G20" s="87">
        <v>2</v>
      </c>
      <c r="H20" s="91" t="s">
        <v>632</v>
      </c>
      <c r="I20" s="102">
        <v>1</v>
      </c>
      <c r="J20" s="91" t="s">
        <v>483</v>
      </c>
      <c r="K20" s="87" t="s">
        <v>593</v>
      </c>
      <c r="L20" s="87">
        <v>2027</v>
      </c>
      <c r="M20" s="87" t="s">
        <v>537</v>
      </c>
      <c r="N20" s="91"/>
    </row>
    <row r="21" spans="2:14" ht="45" x14ac:dyDescent="0.25">
      <c r="B21" s="87">
        <v>3</v>
      </c>
      <c r="C21" s="94" t="s">
        <v>513</v>
      </c>
      <c r="D21" s="87"/>
      <c r="E21" s="90" t="s">
        <v>633</v>
      </c>
      <c r="F21" s="91" t="s">
        <v>634</v>
      </c>
      <c r="G21" s="87">
        <v>2</v>
      </c>
      <c r="H21" s="91" t="s">
        <v>635</v>
      </c>
      <c r="I21" s="87">
        <v>2</v>
      </c>
      <c r="J21" s="91" t="s">
        <v>636</v>
      </c>
      <c r="K21" s="87" t="s">
        <v>593</v>
      </c>
      <c r="L21" s="87">
        <v>2026</v>
      </c>
      <c r="M21" s="87" t="s">
        <v>537</v>
      </c>
      <c r="N21" s="91"/>
    </row>
    <row r="22" spans="2:14" ht="90" x14ac:dyDescent="0.25">
      <c r="B22" s="87">
        <v>4</v>
      </c>
      <c r="C22" s="94" t="s">
        <v>514</v>
      </c>
      <c r="D22" s="87"/>
      <c r="E22" s="90" t="s">
        <v>637</v>
      </c>
      <c r="F22" s="91" t="s">
        <v>638</v>
      </c>
      <c r="G22" s="87">
        <v>2</v>
      </c>
      <c r="H22" s="91" t="s">
        <v>639</v>
      </c>
      <c r="I22" s="87">
        <v>3</v>
      </c>
      <c r="J22" s="91" t="s">
        <v>640</v>
      </c>
      <c r="K22" s="87" t="s">
        <v>593</v>
      </c>
      <c r="L22" s="87">
        <v>2027</v>
      </c>
      <c r="M22" s="87" t="s">
        <v>626</v>
      </c>
      <c r="N22" s="91"/>
    </row>
    <row r="23" spans="2:14" x14ac:dyDescent="0.25">
      <c r="B23" s="87"/>
      <c r="C23" s="94" t="s">
        <v>516</v>
      </c>
      <c r="D23" s="87"/>
      <c r="E23" s="90"/>
      <c r="F23" s="91"/>
      <c r="G23" s="87"/>
      <c r="H23" s="91"/>
      <c r="I23" s="87"/>
      <c r="J23" s="91"/>
      <c r="K23" s="87"/>
      <c r="L23" s="87"/>
      <c r="M23" s="87"/>
      <c r="N23" s="91"/>
    </row>
    <row r="24" spans="2:14" ht="60" x14ac:dyDescent="0.25">
      <c r="B24" s="87">
        <v>5</v>
      </c>
      <c r="C24" s="94" t="s">
        <v>517</v>
      </c>
      <c r="D24" s="87"/>
      <c r="E24" s="95" t="s">
        <v>641</v>
      </c>
      <c r="F24" s="91" t="s">
        <v>642</v>
      </c>
      <c r="G24" s="87">
        <v>1</v>
      </c>
      <c r="H24" s="91" t="s">
        <v>643</v>
      </c>
      <c r="I24" s="87" t="s">
        <v>644</v>
      </c>
      <c r="J24" s="91" t="s">
        <v>645</v>
      </c>
      <c r="K24" s="87" t="s">
        <v>481</v>
      </c>
      <c r="L24" s="87">
        <v>2026</v>
      </c>
      <c r="M24" s="87" t="s">
        <v>646</v>
      </c>
      <c r="N24" s="91"/>
    </row>
    <row r="25" spans="2:14" ht="60" customHeight="1" x14ac:dyDescent="0.25">
      <c r="B25" s="87">
        <v>5</v>
      </c>
      <c r="C25" s="94" t="s">
        <v>518</v>
      </c>
      <c r="D25" s="87"/>
      <c r="E25" s="95" t="s">
        <v>647</v>
      </c>
      <c r="F25" s="91" t="s">
        <v>648</v>
      </c>
      <c r="G25" s="87">
        <v>2</v>
      </c>
      <c r="H25" s="91" t="s">
        <v>649</v>
      </c>
      <c r="I25" s="103" t="s">
        <v>650</v>
      </c>
      <c r="J25" s="103" t="s">
        <v>645</v>
      </c>
      <c r="K25" s="87" t="s">
        <v>481</v>
      </c>
      <c r="L25" s="87">
        <v>2026</v>
      </c>
      <c r="M25" s="105" t="s">
        <v>646</v>
      </c>
      <c r="N25" s="91"/>
    </row>
    <row r="26" spans="2:14" ht="60" customHeight="1" x14ac:dyDescent="0.25">
      <c r="B26" s="87">
        <v>5</v>
      </c>
      <c r="C26" s="94" t="s">
        <v>519</v>
      </c>
      <c r="D26" s="87"/>
      <c r="E26" s="95" t="s">
        <v>651</v>
      </c>
      <c r="F26" s="91" t="s">
        <v>652</v>
      </c>
      <c r="G26" s="87">
        <v>3</v>
      </c>
      <c r="H26" s="97" t="s">
        <v>653</v>
      </c>
      <c r="I26" s="87" t="s">
        <v>654</v>
      </c>
      <c r="J26" s="103" t="s">
        <v>645</v>
      </c>
      <c r="K26" s="87" t="s">
        <v>481</v>
      </c>
      <c r="L26" s="87">
        <v>2026</v>
      </c>
      <c r="M26" s="105" t="s">
        <v>646</v>
      </c>
      <c r="N26" s="91"/>
    </row>
    <row r="27" spans="2:14" ht="60" customHeight="1" x14ac:dyDescent="0.25">
      <c r="B27" s="87">
        <v>5</v>
      </c>
      <c r="C27" s="94" t="s">
        <v>520</v>
      </c>
      <c r="D27" s="87"/>
      <c r="E27" s="95" t="s">
        <v>655</v>
      </c>
      <c r="F27" s="91" t="s">
        <v>656</v>
      </c>
      <c r="G27" s="87">
        <v>4</v>
      </c>
      <c r="H27" s="97" t="s">
        <v>657</v>
      </c>
      <c r="I27" s="103" t="s">
        <v>650</v>
      </c>
      <c r="J27" s="103" t="s">
        <v>645</v>
      </c>
      <c r="K27" s="87" t="s">
        <v>481</v>
      </c>
      <c r="L27" s="87">
        <v>2026</v>
      </c>
      <c r="M27" s="105" t="s">
        <v>646</v>
      </c>
      <c r="N27" s="91"/>
    </row>
    <row r="28" spans="2:14" ht="90" customHeight="1" x14ac:dyDescent="0.25">
      <c r="B28" s="87">
        <v>5</v>
      </c>
      <c r="C28" s="94" t="s">
        <v>521</v>
      </c>
      <c r="D28" s="87"/>
      <c r="E28" s="95" t="s">
        <v>658</v>
      </c>
      <c r="F28" s="91" t="s">
        <v>659</v>
      </c>
      <c r="G28" s="87">
        <v>5</v>
      </c>
      <c r="H28" s="91" t="s">
        <v>660</v>
      </c>
      <c r="I28" s="104" t="s">
        <v>661</v>
      </c>
      <c r="J28" s="103" t="s">
        <v>645</v>
      </c>
      <c r="K28" s="87" t="s">
        <v>481</v>
      </c>
      <c r="L28" s="87">
        <v>2026</v>
      </c>
      <c r="M28" s="105" t="s">
        <v>646</v>
      </c>
      <c r="N28" s="91"/>
    </row>
    <row r="29" spans="2:14" ht="90" customHeight="1" x14ac:dyDescent="0.25">
      <c r="B29" s="87">
        <v>5</v>
      </c>
      <c r="C29" s="94" t="s">
        <v>522</v>
      </c>
      <c r="D29" s="87"/>
      <c r="E29" s="95" t="s">
        <v>662</v>
      </c>
      <c r="F29" s="91" t="s">
        <v>663</v>
      </c>
      <c r="G29" s="87">
        <v>6</v>
      </c>
      <c r="H29" s="91" t="s">
        <v>664</v>
      </c>
      <c r="I29" s="87" t="s">
        <v>665</v>
      </c>
      <c r="J29" s="103" t="s">
        <v>645</v>
      </c>
      <c r="K29" s="87" t="s">
        <v>593</v>
      </c>
      <c r="L29" s="87">
        <v>2026</v>
      </c>
      <c r="M29" s="105" t="s">
        <v>646</v>
      </c>
      <c r="N29" s="91"/>
    </row>
    <row r="30" spans="2:14" ht="90" customHeight="1" x14ac:dyDescent="0.25">
      <c r="B30" s="87">
        <v>5</v>
      </c>
      <c r="C30" s="94" t="s">
        <v>523</v>
      </c>
      <c r="D30" s="87"/>
      <c r="E30" s="96" t="s">
        <v>666</v>
      </c>
      <c r="F30" s="91"/>
      <c r="G30" s="87">
        <v>2</v>
      </c>
      <c r="H30" s="91" t="s">
        <v>667</v>
      </c>
      <c r="I30" s="87">
        <v>1</v>
      </c>
      <c r="J30" s="91" t="s">
        <v>668</v>
      </c>
      <c r="K30" s="87" t="s">
        <v>593</v>
      </c>
      <c r="L30" s="87">
        <v>2026</v>
      </c>
      <c r="M30" s="105" t="s">
        <v>646</v>
      </c>
      <c r="N30" s="91"/>
    </row>
  </sheetData>
  <sheetProtection formatCells="0" insertRows="0" selectLockedCells="1"/>
  <phoneticPr fontId="6" type="noConversion"/>
  <pageMargins left="0.7" right="0.7" top="0.75" bottom="0.75" header="0.3" footer="0.3"/>
  <pageSetup paperSize="9" orientation="portrait" verticalDpi="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ED4A7D533481C4CBAEF5EBEB6EDC4E7" ma:contentTypeVersion="9" ma:contentTypeDescription="Opprett et nytt dokument." ma:contentTypeScope="" ma:versionID="4cd6bcbbdb88408f721412ac71b06434">
  <xsd:schema xmlns:xsd="http://www.w3.org/2001/XMLSchema" xmlns:xs="http://www.w3.org/2001/XMLSchema" xmlns:p="http://schemas.microsoft.com/office/2006/metadata/properties" xmlns:ns2="69571892-cccc-4241-969e-4fcd23216f50" xmlns:ns3="5f12ac85-a209-47fe-ad4f-0d36a6e17aa1" targetNamespace="http://schemas.microsoft.com/office/2006/metadata/properties" ma:root="true" ma:fieldsID="96bb8c077aa80a13aafd57e0edaa53f5" ns2:_="" ns3:_="">
    <xsd:import namespace="69571892-cccc-4241-969e-4fcd23216f50"/>
    <xsd:import namespace="5f12ac85-a209-47fe-ad4f-0d36a6e17aa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571892-cccc-4241-969e-4fcd23216f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12ac85-a209-47fe-ad4f-0d36a6e17aa1"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9D2755-8B41-44FE-85FA-5C1D7C3E0BCD}">
  <ds:schemaRefs>
    <ds:schemaRef ds:uri="http://purl.org/dc/elements/1.1/"/>
    <ds:schemaRef ds:uri="http://purl.org/dc/dcmitype/"/>
    <ds:schemaRef ds:uri="http://schemas.microsoft.com/office/infopath/2007/PartnerControls"/>
    <ds:schemaRef ds:uri="http://schemas.microsoft.com/office/2006/metadata/properties"/>
    <ds:schemaRef ds:uri="5f12ac85-a209-47fe-ad4f-0d36a6e17aa1"/>
    <ds:schemaRef ds:uri="http://schemas.microsoft.com/office/2006/documentManagement/types"/>
    <ds:schemaRef ds:uri="http://purl.org/dc/terms/"/>
    <ds:schemaRef ds:uri="69571892-cccc-4241-969e-4fcd23216f50"/>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9292112-5AC9-4A2D-9790-F79E049B1C53}">
  <ds:schemaRefs>
    <ds:schemaRef ds:uri="http://schemas.microsoft.com/sharepoint/v3/contenttype/forms"/>
  </ds:schemaRefs>
</ds:datastoreItem>
</file>

<file path=customXml/itemProps3.xml><?xml version="1.0" encoding="utf-8"?>
<ds:datastoreItem xmlns:ds="http://schemas.openxmlformats.org/officeDocument/2006/customXml" ds:itemID="{57117D7F-B25D-4BC5-926C-5643D41A03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571892-cccc-4241-969e-4fcd23216f50"/>
    <ds:schemaRef ds:uri="5f12ac85-a209-47fe-ad4f-0d36a6e17a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7</vt:i4>
      </vt:variant>
    </vt:vector>
  </HeadingPairs>
  <TitlesOfParts>
    <vt:vector size="15" baseType="lpstr">
      <vt:lpstr>Hjelpetabeller</vt:lpstr>
      <vt:lpstr>Start</vt:lpstr>
      <vt:lpstr>Parter</vt:lpstr>
      <vt:lpstr>Prosjekttyper_Kostnadsfordeling</vt:lpstr>
      <vt:lpstr>Prosjektkalkyle</vt:lpstr>
      <vt:lpstr>Kartleggingsplan</vt:lpstr>
      <vt:lpstr>Hovedmål</vt:lpstr>
      <vt:lpstr>Handlingsplan</vt:lpstr>
      <vt:lpstr>Fylkeskodesortering</vt:lpstr>
      <vt:lpstr>Fylkesnavnsortering</vt:lpstr>
      <vt:lpstr>Fylkessortering</vt:lpstr>
      <vt:lpstr>Periode</vt:lpstr>
      <vt:lpstr>Prosjektnavn</vt:lpstr>
      <vt:lpstr>Prosjekttyper</vt:lpstr>
      <vt:lpstr>Valgt_Fylke</vt:lpstr>
    </vt:vector>
  </TitlesOfParts>
  <Manager/>
  <Company>Statens Kartverk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Handlingsplan til geodataplan for Vestfold og Telemark 2026-09</dc:title>
  <dc:subject/>
  <dc:creator>Kartverket Vestfold og Telemark</dc:creator>
  <cp:keywords/>
  <dc:description/>
  <cp:lastModifiedBy>June Breistein</cp:lastModifiedBy>
  <cp:revision/>
  <dcterms:created xsi:type="dcterms:W3CDTF">2018-05-09T06:44:37Z</dcterms:created>
  <dcterms:modified xsi:type="dcterms:W3CDTF">2026-01-15T10:24:18Z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0x010100CED4A7D533481C4CBAEF5EBEB6EDC4E7</vt:lpwstr>
  </property>
  <property fmtid="{D5CDD505-2E9C-101B-9397-08002B2CF9AE}" pid="3" name="Dokumenttype">
    <vt:lpwstr>88;#Mal|3fc1a7e9-6a65-4dd5-8839-f85bf636d28e</vt:lpwstr>
  </property>
  <property fmtid="{D5CDD505-2E9C-101B-9397-08002B2CF9AE}" pid="4" name="Enhet">
    <vt:lpwstr>30;#Land - Avdeling - Fylkes|b1c6a373-782f-4bf0-a4c2-9220148aa53f</vt:lpwstr>
  </property>
  <property fmtid="{D5CDD505-2E9C-101B-9397-08002B2CF9AE}" pid="5" name="MediaServiceImageTags">
    <vt:lpwstr/>
  </property>
</Properties>
</file>