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rtverket.sharepoint.com/sites/KartverketTrndelag/Delte dokumenter/Geodataplan/2026-2029/Handlingsplan_ekstern_for_publisering/"/>
    </mc:Choice>
  </mc:AlternateContent>
  <xr:revisionPtr revIDLastSave="38" documentId="8_{13747746-B40E-4A6A-AFDD-E51C78CFA893}" xr6:coauthVersionLast="47" xr6:coauthVersionMax="47" xr10:uidLastSave="{40B10715-873D-4A82-A8A9-CDDC0FA577A6}"/>
  <bookViews>
    <workbookView xWindow="1056" yWindow="396" windowWidth="28584" windowHeight="15204" activeTab="1" xr2:uid="{2CBD64C0-7F1E-4B19-9184-D6DA0ADE85A7}"/>
  </bookViews>
  <sheets>
    <sheet name="Kartleggingsplan" sheetId="1" r:id="rId1"/>
    <sheet name="Handlingsplan" sheetId="2" r:id="rId2"/>
  </sheets>
  <definedNames>
    <definedName name="_xlnm._FilterDatabase" localSheetId="0" hidden="1">Kartleggingsplan!$B$12:$X$122</definedName>
    <definedName name="Slicer_Delmål_nr">#N/A</definedName>
    <definedName name="Slicer_Fagområde">#N/A</definedName>
    <definedName name="Slicer_Fylke">#N/A</definedName>
    <definedName name="Slicer_Hovedmål_nr">#N/A</definedName>
    <definedName name="Slicer_Kommune">#N/A</definedName>
    <definedName name="Slicer_Oppstart_år">#N/A</definedName>
    <definedName name="Slicer_Prioritet">#N/A</definedName>
    <definedName name="Slicer_Prosjektnavn">#N/A</definedName>
    <definedName name="_xlnm.Print_Area" localSheetId="0">Kartleggingsplan!$B$1:$AN$122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<sst xmlns="http://schemas.openxmlformats.org/spreadsheetml/2006/main" count="856" uniqueCount="295">
  <si>
    <t>Oversikt over samfinansierte aktiviteter</t>
  </si>
  <si>
    <t>P  R  O  S  J  E  K  T  I  N  F  O</t>
  </si>
  <si>
    <t>K  O  S  T  N  A  D  E  R</t>
  </si>
  <si>
    <t>Fylke</t>
  </si>
  <si>
    <t>Region</t>
  </si>
  <si>
    <t>Prosjektnavn</t>
  </si>
  <si>
    <t>Kommune</t>
  </si>
  <si>
    <t>Prosjekt-type</t>
  </si>
  <si>
    <t>Oppstart år</t>
  </si>
  <si>
    <t>Antall</t>
  </si>
  <si>
    <t>Enhet</t>
  </si>
  <si>
    <t>Totalkostnad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</si>
  <si>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</si>
  <si>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</si>
  <si>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</si>
  <si>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</si>
  <si>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</si>
  <si>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</si>
  <si>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</si>
  <si>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</si>
  <si>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</si>
  <si>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</si>
  <si>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</si>
  <si>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</si>
  <si>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</si>
  <si>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</si>
  <si>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</si>
  <si>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</si>
  <si>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</si>
  <si>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</si>
  <si>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</si>
  <si>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</si>
  <si>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</si>
  <si>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</si>
  <si>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</si>
  <si>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</si>
  <si>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</si>
  <si>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</si>
  <si>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</si>
  <si>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</si>
  <si>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</si>
  <si>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</si>
  <si>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Delmål nr</t>
  </si>
  <si>
    <t>Tiltak nr</t>
  </si>
  <si>
    <t>Delmål</t>
  </si>
  <si>
    <t>SB</t>
  </si>
  <si>
    <t>KN</t>
  </si>
  <si>
    <t>KD</t>
  </si>
  <si>
    <t>S</t>
  </si>
  <si>
    <t>IN</t>
  </si>
  <si>
    <t>Prioriterte tiltak</t>
  </si>
  <si>
    <t>Prioritet</t>
  </si>
  <si>
    <t>Status</t>
  </si>
  <si>
    <t>Måltall definert år</t>
  </si>
  <si>
    <t>Ansvar</t>
  </si>
  <si>
    <t>Prioritert/
Kontinuerlig</t>
  </si>
  <si>
    <t>Tidsfrist</t>
  </si>
  <si>
    <t>Fagområde</t>
  </si>
  <si>
    <t>Utført (År)</t>
  </si>
  <si>
    <t>K</t>
  </si>
  <si>
    <t>Kartleggingsplan 2026-2029</t>
  </si>
  <si>
    <t>V</t>
  </si>
  <si>
    <t>E</t>
  </si>
  <si>
    <t>T</t>
  </si>
  <si>
    <t>L</t>
  </si>
  <si>
    <t>FK</t>
  </si>
  <si>
    <t>SF</t>
  </si>
  <si>
    <t>NVE</t>
  </si>
  <si>
    <t>FB</t>
  </si>
  <si>
    <t>BN</t>
  </si>
  <si>
    <t>NV</t>
  </si>
  <si>
    <t>A</t>
  </si>
  <si>
    <t>AL</t>
  </si>
  <si>
    <t>Andre</t>
  </si>
  <si>
    <t>X</t>
  </si>
  <si>
    <t>Hovedmål nr</t>
  </si>
  <si>
    <t>TL</t>
  </si>
  <si>
    <t>Melhus-Skaun-Orkland-MG</t>
  </si>
  <si>
    <t>Melhus</t>
  </si>
  <si>
    <t>FKB-B-blandet_blokk</t>
  </si>
  <si>
    <t>km2</t>
  </si>
  <si>
    <t>Skaun</t>
  </si>
  <si>
    <t>Orkland</t>
  </si>
  <si>
    <t>Midtre Gauldal</t>
  </si>
  <si>
    <t>Rennebu (E6)</t>
  </si>
  <si>
    <t>Rennebu</t>
  </si>
  <si>
    <t>FKB-B-blandet_stripe</t>
  </si>
  <si>
    <t>Lierne-Grong (stripe)</t>
  </si>
  <si>
    <t>Lierne</t>
  </si>
  <si>
    <t>Lierne-Grong (blokk)</t>
  </si>
  <si>
    <t>Grong</t>
  </si>
  <si>
    <t>Omløp Trøndelag 2026</t>
  </si>
  <si>
    <t>Nærøysund</t>
  </si>
  <si>
    <t>FKB-C</t>
  </si>
  <si>
    <t>Omløp Trøndelag 2026 AR5</t>
  </si>
  <si>
    <t>AR5</t>
  </si>
  <si>
    <t>Namsos - Nåavmesjenjaelmie</t>
  </si>
  <si>
    <t>Overhalla</t>
  </si>
  <si>
    <t>Flatanger</t>
  </si>
  <si>
    <t>Osen</t>
  </si>
  <si>
    <t>Åfjord</t>
  </si>
  <si>
    <t>Leka</t>
  </si>
  <si>
    <t>Selbu 2027</t>
  </si>
  <si>
    <t>Selbu</t>
  </si>
  <si>
    <t>Åfjord 2027</t>
  </si>
  <si>
    <t>Trøndelag midt 2028</t>
  </si>
  <si>
    <t>Malvik</t>
  </si>
  <si>
    <t>Tydal</t>
  </si>
  <si>
    <t>Meråker</t>
  </si>
  <si>
    <t>Stjørdal</t>
  </si>
  <si>
    <t>Trøndelag vest 2028</t>
  </si>
  <si>
    <t>Indre Fosen</t>
  </si>
  <si>
    <t>Heim</t>
  </si>
  <si>
    <t>Hitra</t>
  </si>
  <si>
    <t>Omløp Trøndelag 2027</t>
  </si>
  <si>
    <t>Steinkjer</t>
  </si>
  <si>
    <t>Omløp Trøndelag 2027 AR5</t>
  </si>
  <si>
    <t>Holtålen</t>
  </si>
  <si>
    <t>Levanger</t>
  </si>
  <si>
    <t>Verdal</t>
  </si>
  <si>
    <t>Inderøy</t>
  </si>
  <si>
    <t>Omløp Trøndelag 2028</t>
  </si>
  <si>
    <t>Omløp Trøndelag 2028 AR5</t>
  </si>
  <si>
    <t>Namsos-Nærøysund 2027</t>
  </si>
  <si>
    <t>Frøya</t>
  </si>
  <si>
    <t>Oppdal</t>
  </si>
  <si>
    <t>Rosse - Røros</t>
  </si>
  <si>
    <t>Ørland</t>
  </si>
  <si>
    <t>Rindal</t>
  </si>
  <si>
    <t>Omløp Trøndelag 2029</t>
  </si>
  <si>
    <t>Snåase - Snåsa</t>
  </si>
  <si>
    <t>Omløp Trøndelag 2029 AR5</t>
  </si>
  <si>
    <t>Raarvihke - Røyrvik</t>
  </si>
  <si>
    <t>Namsskogan</t>
  </si>
  <si>
    <t>Høylandet</t>
  </si>
  <si>
    <t>Frosta</t>
  </si>
  <si>
    <t>Tl</t>
  </si>
  <si>
    <t>Oppdal 2029</t>
  </si>
  <si>
    <t>Levanger-Verdal 2029</t>
  </si>
  <si>
    <t>Sikre tilgang til ferske og historiske ortofoto</t>
  </si>
  <si>
    <t>Samordne ortofotoproduksjon fra Geovekst og omløpsfotografering.</t>
  </si>
  <si>
    <t>Ortofoto er et viktig datagrunnlag hos partene og benyttes i stor grad i saksbehandlingen</t>
  </si>
  <si>
    <t>Geovekst</t>
  </si>
  <si>
    <t>Kontinuerlig</t>
  </si>
  <si>
    <t>Raster</t>
  </si>
  <si>
    <t>Etablere en plan for systematisk oppdatering av nasjonal detaljert høydemodell</t>
  </si>
  <si>
    <t>Vurdere metoder for å fange opp hvor det skjer terrengendringer og etablere en plan for hvordan detaljert høydemodell for Trøndelag skal ajourføres.</t>
  </si>
  <si>
    <t>Terrengendringer, naturlige eller menneskeskapte, fører til at den nasjonale høydemodellen må ajourføres.</t>
  </si>
  <si>
    <t>BGU</t>
  </si>
  <si>
    <t>Heve kvaliteten på bygningsinformasjonen i matrikkelen (KPI-B3).</t>
  </si>
  <si>
    <t>x</t>
  </si>
  <si>
    <t>Kartverket utarbeider arbeidsliste som oppdateres månedlig. Kommunen oppdaterer matrikkelen gjennom daglig saksbehandling og gjennomgang av arbeidsliste.</t>
  </si>
  <si>
    <t>I forbindelse med Egenregistreringsprosjektet er det viktig at boliger og fritidsboliger har en ferdigstillingsstatus i matrikkelen. Denne arbeidslisten gir en oversikt over bygninger med bygningsstatus RA (rammetillatelse), IG (igangsettingstillatelse) og/eller MT (meldingssak registrert tiltak) som er over tre år.</t>
  </si>
  <si>
    <t>Kommunen</t>
  </si>
  <si>
    <t>Eiendom</t>
  </si>
  <si>
    <t>Heve kvaliteten på bygningsinformasjonen i matrikkelen (KPI-B1).</t>
  </si>
  <si>
    <t>Kartverket utarbeider arbeidsliste som oppdateres månedlig. Kommunen oppdaterer matrikkelen gjennom daglig saksbehandling og gjennomgang av arbeidsliste. Bygninger med et utvalg boligkoder skal ha BRA.</t>
  </si>
  <si>
    <t>Denne arbeidslisten gir en oversikt over relevante bygningstyper, registrert etter 1/1-2010, som mangler BRA (bruksareal), BYA (bebygd areal) og BTA (bruttoareal). BRA og BTA skal føres på bruksenhet og etasje.</t>
  </si>
  <si>
    <t>Heve kvaliteten på bygningsinformasjonen i matrikkelen (KPI-B4).</t>
  </si>
  <si>
    <t xml:space="preserve">Kontinuerlig gjennom byggesaksbehandling. </t>
  </si>
  <si>
    <t>Bygninger med kode 161 fritidsbygning skal minimum ha én bruksenhet av typen fritidsbolig. Bruksenheter til boligformål skal være registrert med type bolig. Denne oversikten finnes i SSB-listene, K22C og K22F.</t>
  </si>
  <si>
    <t>Heve kvaliteten på matrikkelenhetens grenser i matrikkelen (KPI-M4).</t>
  </si>
  <si>
    <t>Kartverket utarbeider arbeidsliste som oppdateres månedlig. Kommunene oppdaterer matrikkelen gjennom saksbehandling og gjennomgang av arbeidslisten.</t>
  </si>
  <si>
    <t>Denne arbeidslisten viser matrikkelenheter med bygning, med kode bolig og fritidsbolig, som mangler teig.</t>
  </si>
  <si>
    <t>Matrikkelenhetenes teiger er avgrenset med eiendomsgrenser (eventuelt hjelpelinjer) og uten bruk av fiktive linjer (KPI-M5).</t>
  </si>
  <si>
    <t>Kartverket utarbeider arbeidsliste som oppdateres månedlig. Kommunen oppdaterer matrikkelen gjennom saksbehandling og gjennomgang av arbeidslisten.</t>
  </si>
  <si>
    <t>Denne arbeidslisten gir en oversikt over matrikkelenhet med bygning med kode bolig og fritidsbolig, som er avgrenset med fiktive grenser.</t>
  </si>
  <si>
    <t>Alle kommuner i Trøndelag har gjort en førstegangs registrering av atkomstpunkt for aktuelle adresser</t>
  </si>
  <si>
    <t>Kontinuerlig saksbehandling og tilgang til kandidatfiler fra Kartverket.</t>
  </si>
  <si>
    <t>Kartverket lager kandidatfil for atkomstpunkt og kommunen henter denne fra Nextcloud. Kommunen registrer atkomstpunkt i henhold til adresseveileder og føringsinstruks for matrikkelen.</t>
  </si>
  <si>
    <t>100% vegadresser</t>
  </si>
  <si>
    <t>Kartverket oppfordrer kommunene til å omadressere fra matrikkel- til vegadresser, eller slette matrikkeladresser der de ikke er knyttet til adresseverdig bygg. Kommunen må ikke lage nye matrikkeladresser.</t>
  </si>
  <si>
    <t xml:space="preserve"> 99,4% andel vegadresser pr. 11.11.25</t>
  </si>
  <si>
    <t>Kvalitetsheving av FKB-vann 
– bedre fullstendigheten og nøyaktigheten i FKB-Vann, nærmere bestemt 1-streks elver og bekker, ved hjelp av dreneringslinjer og N50 Kartdata.</t>
  </si>
  <si>
    <t>Kartverkets arbeidsinstruks for kvalitetsheving av FKB-Vann beskriver to aktuelle nivåer for kvalitetsheving av dataene. 
Nivå 1: Forbedret sammenheng og fullstendighet i vann-nettverk. 
Nivå 2: Nivå1 + geometriforbedring. 
Fokus på god topologi-kobling mellom en- og to_x0002_streks elv mot innsjø og hav er viktig.</t>
  </si>
  <si>
    <t xml:space="preserve">Pr. november 2025 er arbeidet fullført i 20 kommuner. </t>
  </si>
  <si>
    <t>Hvert kartkontor vurderer i samråd med partene (fylkesgeodataplaner og Geovekst-prosjekter) og veiledningsdokumentasjon hvilke områder som skal prioriteres.</t>
  </si>
  <si>
    <t>Prioritert</t>
  </si>
  <si>
    <t>Vektor</t>
  </si>
  <si>
    <t>Kvalitetsheving av traktorveger og stier</t>
  </si>
  <si>
    <t>Gjennomføre kvalitetsheving etter gitt arbeidsinstruks. Målet med kvalitetshevingen er å: 
- Rydde bort overskytende objekter 
- Etablere fullstendighet opp mot N50 
- Verifisere eller fjerne data med grov kvalitet 
- Tette hull internt i datasett 
- Tette hull mellom Elveg og TraktorvegSti. Arbeidet utføres kommunevis. 
Arbeid med overføring av traktorveger og stier til NVDB starter i 2025 og forutsetter at kvalitetsheving er utført</t>
  </si>
  <si>
    <t xml:space="preserve">Pr. november 2025 er arbeidet fullført i 4 kommuner. </t>
  </si>
  <si>
    <t>Kartverket 
Kommunene bidrar med verifisering.</t>
  </si>
  <si>
    <t>Kvalitetsheving bygningstema
– Redusere totalt antall avvik fra bygningskontrollene med 10% på landsbasis i løpet av året</t>
  </si>
  <si>
    <t>Gjennomføre og rette avvik fra bygningskontrollløype: 
- Bygninger som ligger i vannflater 
- Bygninger som ligger i vegflater
- Bygninger som ligger på dyrka mark
- Ferdigstilte bygninger som fortsatt ligger i FKB_x0002_Tiltak 
- Matrikkel bygningspunkt som ligger i eller nær AnnenBygning-flater 
- Store AnnenBygning-flater 
- Beskrivende bygningslinjer som ikke ligger i en Bygnings-flate
For vegetater er korrekt representasjon av bygninger langs veg spesielt viktig.</t>
  </si>
  <si>
    <t>Har vært gradvis forbedring over tid.</t>
  </si>
  <si>
    <t>Kartverket utarbeider månedlige avviksrapporter. Kommunene retter.</t>
  </si>
  <si>
    <t>Kvalitetsheving samferdselstema
 – Redusere totalt antall avvik i samferdselskontrollene med 10% for alle kontrollene på landsbasis i løpet av året</t>
  </si>
  <si>
    <t>Gjennomføre og rette avvik fra samferdselskontroll-løype: 
- Overlapp mellom senterlinjegeometri i NVDB VegnettPluss og FKB-TraktorvegSti 
- Manglende eller feil bruk av MEDIUM i FKB_x0002_Veg (bl.a. finne manglende tunneler) 
- Senterlinjegeometri i NVDB som mangler flate i FKB-Veg 
- Manglende samsvar for egenskapen 
vegreferanse (VREF) mellom NVDB og FKB_x0002_Veg</t>
  </si>
  <si>
    <t>Har vært gradvis forbedring over tid. Færre avvik enn for bygningstema.</t>
  </si>
  <si>
    <t>Kartverket utarbeider månedlige avviksrapporter. Kommunene, Kartverket og samferdselspartene retter.</t>
  </si>
  <si>
    <t>Samsvarssjekk mellom FKB-ledning og NRL med mål om 100% samsvar på utvalgte objekter</t>
  </si>
  <si>
    <t>Se på muligheten for mer samordnet dataforvaltning av ledningsdata i NRL og SFKB. Kjøre konsistenskontroller mellom FKB og NRL på utvalgte objekttyper: 
- Høyspentlinjer (master og luftspenn) 
- Telemaster 
- Vindturbiner
Må også sjekke samsvar mellom ledning og NVDB.</t>
  </si>
  <si>
    <t>Avventer avklaring angående ytterligere tiltak.</t>
  </si>
  <si>
    <t>Kartverket utarbeider avviksrapporter. 
Det forutsettes at retningslinjer om sikkerhet og deling av data avklares.</t>
  </si>
  <si>
    <t>Generell kvalitetsheving 
– Alle objekter med grunnrissnøyaktighet bedre enn 2 meter på terrengnivå påføres høyde fra NDH</t>
  </si>
  <si>
    <t>Kontrollere/påføre høyde fra laserdata for objekter som mangler høyde og der NDH er oppdatert/samsvarer med objektene.
For vegetater er korrekt høyde på vegdekkekanter og grøfter viktig.</t>
  </si>
  <si>
    <t>Mye av arbeidet er utført.</t>
  </si>
  <si>
    <t>Kartverket</t>
  </si>
  <si>
    <t>Samsvarsjekk mellom FKB og N50 kartdata med mål om 90% samsvar for utvalgte objekter.</t>
  </si>
  <si>
    <t>Kjøre konsistenskontroller (internt i FKB, mot N50, samt ev. andre datakilder som SSB-Arealbruk) for å finne avvik og konflikter for utvalgte objekttyper: 
- KaiBrygge (kystkontur) 
- Molo (kystkontur) 
- Demning og diker 
- Idrettsanlegg 
- Hoppbakke 
- Helikopterplasser 
- Grustak 
- Park 
- Gravplass
- Skytebane 
- Alpinbakke 
- Golfbane 
- Campingplass 
- Lysløyper 
- Isbre
- Ledning (FKB-D)
- Bygg (FKB-D)
For bygning og ledning er det viktig at objekter samsvarer. For vann er i tillegg sammenhengende nettverk viktig. I FKB-C/D områder hvor data mangler, bør det tilstrebes nykonstruksjon i forbindelse med periodisk ajourhold</t>
  </si>
  <si>
    <t>Lavt antall avvik.</t>
  </si>
  <si>
    <t>Kartverket utarbeider avviksrapporter og utfører oppretting. 
Kommunene bidrar med verifisering og retting.</t>
  </si>
  <si>
    <t>Kompetanseheving innen matrikkelområdet for kommunene med flere</t>
  </si>
  <si>
    <t>Matrikkel fagdag - gjennomføres på høsten.</t>
  </si>
  <si>
    <t>Viktig at de som fører matrikkelen får faglig påfyll og kompetanseheving, slik at matrikkelen føres ensartet.</t>
  </si>
  <si>
    <t>Kommunen får en oversikt over sin matrikkelføring.</t>
  </si>
  <si>
    <t>Kvartalsvis rapportering</t>
  </si>
  <si>
    <t>Oversikt over adressering, MUF, 5-dagersfrist, fullstendighet byggføring, matrikkelenheter uten teig. En gang med trender.</t>
  </si>
  <si>
    <t>Holde Norge digitalt samarbeidet operativt</t>
  </si>
  <si>
    <t>Arrangere Norge digitalt / FDV-årsmøter</t>
  </si>
  <si>
    <t>Regionale møter</t>
  </si>
  <si>
    <t>&gt;1</t>
  </si>
  <si>
    <t>Bidra til samsvar mellom innholdet i FKB-datasett og matrikkelen</t>
  </si>
  <si>
    <t>Sende ut reduksjonsfaktorrapporter</t>
  </si>
  <si>
    <t>3 ganger årlig sendes det ut e-post om foreløpig og endelig reduksjonsfaktor</t>
  </si>
  <si>
    <t>Øke kvaliteten i AR5</t>
  </si>
  <si>
    <t>Landbruk/NIBIO tilbyr feltkurs i AR5-registrering og bruk av web-klient.</t>
  </si>
  <si>
    <t>AR5 benyttes som et grunnlag for arealbasert tilskudd i landbruket og genering av arealbrukskart</t>
  </si>
  <si>
    <t>Kommunene, Landbruket NIBIO</t>
  </si>
  <si>
    <t>Riktige stedsnavn i SSR for å dekke brukerbehov hos blålysetater</t>
  </si>
  <si>
    <t>Egne møter med kommunene. 
Oppfordre til aktiv bruk av Rett-i-Kartet</t>
  </si>
  <si>
    <t>Feil og/eller mangler i stedsnavn skaper vanskeligheter for blålysetater.
Tilsvarende for vegetater i forbindelse med skilting.</t>
  </si>
  <si>
    <t>Kommunene
Kartverket</t>
  </si>
  <si>
    <t>Temadata</t>
  </si>
  <si>
    <t>Oppdatering av FKB-Ledning - data fra anleggseierne</t>
  </si>
  <si>
    <t>Forbedringsdata fra nettselskapene, innsending minst en gang pr. år.
Import av endringer i NVDB.</t>
  </si>
  <si>
    <t>Det finnes ledninger og punkt som har feil koding, eiere og spenningnivå</t>
  </si>
  <si>
    <t>E-verk
Kartverket</t>
  </si>
  <si>
    <t>Kompetanseheving for ledningsetatene</t>
  </si>
  <si>
    <t>Fagdag for E-verkene</t>
  </si>
  <si>
    <t>Iverksette etablering av historiske ortofoto i henhold til brukerbehov.</t>
  </si>
  <si>
    <t>Historiske ortofoto har over tid blitt etablert for mange delområder.
Det gjenstår fremdeles et stort antall flyoppgaver der det ikke har blitt etablert historiske ortofoto.</t>
  </si>
  <si>
    <t>Undersøke mulighetene for  bruk av bildeopptak med drone for å effektivisere/supplere Geovekst-produksjonen</t>
  </si>
  <si>
    <t>Samarbeidsprosjekter med private tjenestetilbydere.</t>
  </si>
  <si>
    <t>I 2025 ble det gjennomført testopptak med drone og utført mulighetsstudier for utvidet bruk av drone i ulike områdetyper.</t>
  </si>
  <si>
    <t>Fremme samarbeid mellom kommuner</t>
  </si>
  <si>
    <t>Fremme samarbeid og samhandling mellom kommunene, for eksempel dele rutiner og beste praksis.</t>
  </si>
  <si>
    <t>Videreutvikle og styrke eksisterende samarbeid</t>
  </si>
  <si>
    <t>Kartverket
Kommunene</t>
  </si>
  <si>
    <t>Fremme samarbeid - nettverk i fylket</t>
  </si>
  <si>
    <t>Tettere samarbeide med andre nettverk i fylket for å fremme økt bruk av geodata, med særlig fokus på samfunnssikkerhet, beredskap og klimaarbeid.
- Avklarings-/samkjøringsmøter for ledelsen i nettverkene 1-2/år, f.eks. kompetansebehov</t>
  </si>
  <si>
    <t>Begrenset kontakt med andre nettverk
Aktuelle nettverk: GIS-, Plan-, Klima-, ND-utvalgene, Digi-, ROS-, andre?</t>
  </si>
  <si>
    <t>Fremme samarbeid - akademia</t>
  </si>
  <si>
    <t>Tettere samarbeid med akademia</t>
  </si>
  <si>
    <t>Flere ND-parter som har utstrakt samarbeid med NTNU.</t>
  </si>
  <si>
    <t>Fremme samarbeid - regionale parter</t>
  </si>
  <si>
    <t>Fremme samarbeid og samhandling mellom regionale aktører, for eksempel møter med samferdselspartene</t>
  </si>
  <si>
    <t>Noe kontakt</t>
  </si>
  <si>
    <t>Rekruttering til fagfeltet</t>
  </si>
  <si>
    <t xml:space="preserve">Delta på karrieredager
Tilby hospiteringsplasser
Foreslå tema til bachelor og masteroppgaver
</t>
  </si>
  <si>
    <t>Stor mangel på fagfolk innenfor fagfeltet</t>
  </si>
  <si>
    <t>«Beste praksis» for utforming av plandata til kommuneplanens arealdel</t>
  </si>
  <si>
    <t>Tilby uformelt møtepunkt/verksted for kommuner som er i prosess med utforming av kommuneplanens arealdel</t>
  </si>
  <si>
    <t>Fylkeskommunen har oversikt over kommuner i prosess.
Kommunene ønsker klarere føringer på hvordan de skal utforme bestemmelser og arealplankart. 
Bearbeiding og tilrettelegging for éns framstilling av plankart og bestemmelser vil gi et bedre grunnlag for å sammenstille plandata og hente ut statistisk for fylket, bl.a. for areal- og naturregnskap.
For å sikre dette må det være et samspill mellom plan- og GIS-personene i kommunen.</t>
  </si>
  <si>
    <t>Kommunene
PTU</t>
  </si>
  <si>
    <t>Plan</t>
  </si>
  <si>
    <t>Videreformidle erfaringer fra kommunene 
- på nettverkssamlinger
- seminarer/konferanser</t>
  </si>
  <si>
    <t>Kommunene ønsker dele erfaringer for hvordan de kan utforme bestemmelser og arealplankartet.
Bearbeiding og tilrettelegging for éns framstilling av plankart og bestemmelser vil gi et bedre grunnlag for å sammenstille plandata og hente ut statistisk for fylket, bl.a. for areal- og naturregnskap.</t>
  </si>
  <si>
    <t>Kompetanse plan, bygg og geodata</t>
  </si>
  <si>
    <t>Ut fra KS Digi-nettverk sin undersøkelse 2025 vurderer ND-utvalgene (BGU, PTU) 
- videre behov for kompetansekartlegging
- kompetansetiltak for Trøndelag</t>
  </si>
  <si>
    <t xml:space="preserve"> KS Digi-nettverk gjennomførte en nasjonal undersøkelse vedr digital kompetanse innenfor plan, bygg og geodata i 2025.
Presentert for ND-utvalgene 07.11.2025.</t>
  </si>
  <si>
    <t>PTU
BGU</t>
  </si>
  <si>
    <t xml:space="preserve">Årlige kompetansetiltak og samarbeid med KS og DigiTrøndelag </t>
  </si>
  <si>
    <t>Behov for å fremme datadrevet utvikling og digitale løsninger som elektronisk byggesaksbehandling og planbehandling</t>
  </si>
  <si>
    <t>KS Digi-Trøndelag
BGU
PTU</t>
  </si>
  <si>
    <t>Bidra til økt kvalitet på Det offentlige kartgrunnlaget (DOK)</t>
  </si>
  <si>
    <t>Bruke kommunenes årlige arbeid med DOK; gjennomgang og valg av datasett, til å gi tilbakemelding til dataeiere om behov for kvalitetsheving/endringer i DOK</t>
  </si>
  <si>
    <t xml:space="preserve">For å sikre at DOK er et nyttig verktøy for saksbehandling må eierne og brukerne av dataene samarbeide om og bidra til bedring av kvaliteten og tilgjengeligheten. </t>
  </si>
  <si>
    <t>PTU</t>
  </si>
  <si>
    <t>Synliggjøre nytten av stedfestet kunnskap i samfunnssikkerhets- og beredskapsarbeid</t>
  </si>
  <si>
    <t>Etablere en arbeidsgruppe</t>
  </si>
  <si>
    <t>Behov for et felles situasjonsbilde i kriser.
Geografisk stedfesting av risikoforhold og  hjelperessurser, vil gi bedre oversikt over og håndtering av uønskede hendelser.</t>
  </si>
  <si>
    <t>BGU
PTU</t>
  </si>
  <si>
    <t>Bidra til revisjonen av ROS-Trøndelag med å se hvor det er mulig å bruke geodata og hvilke analyser som kan bedre forståelsen av risikobildet</t>
  </si>
  <si>
    <t>Kart og geodata er en del av gjeldende Fylkes-ROS, men det er behov for en gjennomgang og oppdatering.</t>
  </si>
  <si>
    <t>Arbeidsgruppe beredskap</t>
  </si>
  <si>
    <t>Økt kompetanse om tilgjengelig kart og geodata. 
Vurdere mulige pre-definerte analyser eller modeller som kan kjøres i kommunenes ROS-arbeid.
Bruke prosjektet Risikokurver fra veg i Trøndelag fylkeskommune som eksempel.</t>
  </si>
  <si>
    <t>Behov for utvikling av et felles kompetansegrunnlag for de som arbeider med samfunnssikkerhet og beredskap.</t>
  </si>
  <si>
    <t>Utvikle «pilot» på øvelse med kartdata og mulige analyser</t>
  </si>
  <si>
    <t>Kart og geodata har i begrenset grad vært tema i beredskapsøvelser.
Behov for et felles situasjonsbilde i kriser.</t>
  </si>
  <si>
    <t>Etablering av en felles oversikt over relevante kart og geodata for samfunnssikkerhet og beredskap til bruk i forebyggende arbeid , ved kriser og i totalforsvarsarbeidet.</t>
  </si>
  <si>
    <t>Ingen samlet oversikt er utarbeidet i Trøndelag</t>
  </si>
  <si>
    <t>Basisgeodatautvalget og Plan- og temadatautvalget</t>
  </si>
  <si>
    <t>Kunnskapsdeling om pågående innovasjonsarbeid</t>
  </si>
  <si>
    <t xml:space="preserve">Ha en oversikt over relevante FoU-aktiviteter og dele resultater fra disse. </t>
  </si>
  <si>
    <t>En god del innovasjonsarbeid pågår, men ingen god samløet oversikt finnes.</t>
  </si>
  <si>
    <t>Holde oversikt over relevante kart og geodata til bruk i arbeidet med klima, miljø og naturforvaltning</t>
  </si>
  <si>
    <t xml:space="preserve">Utarbeide en oversikt over tilgjengelige geodata til bruk innen klima, miljø og naturforvaltning. </t>
  </si>
  <si>
    <t>Ingen samlet oversikt er utarbeidet</t>
  </si>
  <si>
    <t>Plan og temadatautvalget</t>
  </si>
  <si>
    <t>Holde oversikt over brukerbehov for geodata til bruk innen klima, miljø og naturforvaltning.</t>
  </si>
  <si>
    <t>Etablere en strukturert kanal for innsamling av brukerbehov for geodata til bruk innen klima, miljø og naturforvaltning.</t>
  </si>
  <si>
    <t>Brukerbehov samles inn, men ikke på en strukturert måte.</t>
  </si>
  <si>
    <t>GEODATAPLAN for Trøndelag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</si>
</sst>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kr&quot;\ #,##0.00;\-&quot;kr&quot;\ #,##0.00"/>
    <numFmt numFmtId="44" formatCode="_-&quot;kr&quot;\ * #,##0.00_-;\-&quot;kr&quot;\ * #,##0.00_-;_-&quot;kr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6" tint="0.39997558519241921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44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10" xfId="0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7" xfId="0" applyFill="1" applyBorder="1"/>
    <xf numFmtId="0" fontId="6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9" fontId="0" fillId="0" borderId="0" xfId="0" applyNumberForma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44" fontId="0" fillId="4" borderId="8" xfId="1" applyFont="1" applyFill="1" applyBorder="1" applyProtection="1"/>
    <xf numFmtId="44" fontId="0" fillId="4" borderId="6" xfId="1" applyFont="1" applyFill="1" applyBorder="1" applyProtection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3" fontId="0" fillId="0" borderId="0" xfId="1" applyNumberFormat="1" applyFont="1" applyFill="1" applyAlignment="1" applyProtection="1">
      <alignment horizontal="center" wrapText="1"/>
    </xf>
    <xf numFmtId="7" fontId="0" fillId="0" borderId="0" xfId="1" applyNumberFormat="1" applyFont="1" applyFill="1" applyAlignment="1" applyProtection="1">
      <alignment horizontal="center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9" fontId="7" fillId="0" borderId="0" xfId="0" applyNumberFormat="1" applyFont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3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>
      <alignment horizontal="right"/>
    </xf>
    <xf numFmtId="7" fontId="5" fillId="0" borderId="0" xfId="0" applyNumberFormat="1" applyFont="1" applyAlignment="1">
      <alignment horizontal="center"/>
    </xf>
    <xf numFmtId="49" fontId="11" fillId="5" borderId="11" xfId="0" applyNumberFormat="1" applyFont="1" applyFill="1" applyBorder="1" applyAlignment="1">
      <alignment horizontal="left" vertical="top"/>
    </xf>
    <xf numFmtId="49" fontId="11" fillId="5" borderId="11" xfId="0" applyNumberFormat="1" applyFont="1" applyFill="1" applyBorder="1" applyAlignment="1">
      <alignment horizontal="left" vertical="top" wrapText="1"/>
    </xf>
    <xf numFmtId="49" fontId="13" fillId="8" borderId="11" xfId="0" applyNumberFormat="1" applyFont="1" applyFill="1" applyBorder="1" applyAlignment="1">
      <alignment horizontal="left" vertical="top"/>
    </xf>
    <xf numFmtId="49" fontId="12" fillId="5" borderId="11" xfId="0" applyNumberFormat="1" applyFont="1" applyFill="1" applyBorder="1" applyAlignment="1">
      <alignment horizontal="left" vertical="top"/>
    </xf>
    <xf numFmtId="49" fontId="0" fillId="0" borderId="0" xfId="0" applyNumberFormat="1" applyFont="1" applyAlignment="1" applyProtection="1">
      <alignment horizontal="left" vertical="top" wrapText="1"/>
      <protection locked="0"/>
    </xf>
    <xf numFmtId="49" fontId="11" fillId="7" borderId="11" xfId="0" applyNumberFormat="1" applyFont="1" applyFill="1" applyBorder="1" applyAlignment="1">
      <alignment horizontal="left" vertical="top"/>
    </xf>
    <xf numFmtId="49" fontId="14" fillId="6" borderId="11" xfId="0" applyNumberFormat="1" applyFont="1" applyFill="1" applyBorder="1" applyAlignment="1">
      <alignment horizontal="left" vertical="top"/>
    </xf>
    <xf numFmtId="49" fontId="15" fillId="10" borderId="11" xfId="0" applyNumberFormat="1" applyFont="1" applyFill="1" applyBorder="1" applyAlignment="1">
      <alignment horizontal="left" vertical="top"/>
    </xf>
    <xf numFmtId="49" fontId="16" fillId="9" borderId="11" xfId="0" applyNumberFormat="1" applyFont="1" applyFill="1" applyBorder="1" applyAlignment="1">
      <alignment horizontal="left" vertical="top"/>
    </xf>
  </cellXfs>
  <cellStyles count="2">
    <cellStyle name="Normal" xfId="0" builtinId="0"/>
    <cellStyle name="Valuta" xfId="1" builtinId="4"/>
  </cellStyles>
  <dxfs count="63"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3" formatCode="0\ %"/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</dxfs>
  <tableStyles count="1" defaultTableStyle="TableStyleMedium2" defaultPivotStyle="PivotStyleLight16">
    <tableStyle name="Invisible" pivot="0" table="0" count="0" xr9:uid="{FD7DF187-EDB9-4BCA-8F4C-185336A3BA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openxmlformats.org/officeDocument/2006/relationships/theme" Target="theme/theme1.xml"/><Relationship Id="rId5" Type="http://schemas.microsoft.com/office/2007/relationships/slicerCache" Target="slicerCaches/slicerCache3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57149</xdr:colOff>
      <xdr:row>0</xdr:row>
      <xdr:rowOff>0</xdr:rowOff>
    </xdr:from>
    <xdr:to>
      <xdr:col>5</xdr:col>
      <xdr:colOff>1028699</xdr:colOff>
      <xdr:row>6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Fylke">
              <a:extLst>
                <a:ext uri="{FF2B5EF4-FFF2-40B4-BE49-F238E27FC236}">
                  <a16:creationId xmlns:a16="http://schemas.microsoft.com/office/drawing/2014/main" id="{93A35D17-9F49-97E9-05F3-3F299971D3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ylk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48099" y="0"/>
              <a:ext cx="1895475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323850</xdr:colOff>
      <xdr:row>0</xdr:row>
      <xdr:rowOff>1</xdr:rowOff>
    </xdr:from>
    <xdr:to>
      <xdr:col>15</xdr:col>
      <xdr:colOff>1038225</xdr:colOff>
      <xdr:row>6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Prosjektnavn">
              <a:extLst>
                <a:ext uri="{FF2B5EF4-FFF2-40B4-BE49-F238E27FC236}">
                  <a16:creationId xmlns:a16="http://schemas.microsoft.com/office/drawing/2014/main" id="{7509DC10-0B37-1B88-F777-28D95A42EC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sjektnav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00" y="1"/>
              <a:ext cx="19812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209550</xdr:colOff>
      <xdr:row>0</xdr:row>
      <xdr:rowOff>0</xdr:rowOff>
    </xdr:from>
    <xdr:to>
      <xdr:col>14</xdr:col>
      <xdr:colOff>190500</xdr:colOff>
      <xdr:row>6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Kommune">
              <a:extLst>
                <a:ext uri="{FF2B5EF4-FFF2-40B4-BE49-F238E27FC236}">
                  <a16:creationId xmlns:a16="http://schemas.microsoft.com/office/drawing/2014/main" id="{06CC660F-8486-F707-9100-0DE896767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62850" y="0"/>
              <a:ext cx="75438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1114425</xdr:colOff>
      <xdr:row>0</xdr:row>
      <xdr:rowOff>1</xdr:rowOff>
    </xdr:from>
    <xdr:to>
      <xdr:col>7</xdr:col>
      <xdr:colOff>171450</xdr:colOff>
      <xdr:row>6</xdr:row>
      <xdr:rowOff>9526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Oppstart år">
              <a:extLst>
                <a:ext uri="{FF2B5EF4-FFF2-40B4-BE49-F238E27FC236}">
                  <a16:creationId xmlns:a16="http://schemas.microsoft.com/office/drawing/2014/main" id="{991865B8-AEEC-5125-1312-09AE3F443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pstart 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29300" y="1"/>
              <a:ext cx="1695450" cy="1390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361950</xdr:colOff>
      <xdr:row>0</xdr:row>
      <xdr:rowOff>1</xdr:rowOff>
    </xdr:from>
    <xdr:to>
      <xdr:col>4</xdr:col>
      <xdr:colOff>219075</xdr:colOff>
      <xdr:row>4</xdr:row>
      <xdr:rowOff>171450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Hovedmål nr">
              <a:extLst>
                <a:ext uri="{FF2B5EF4-FFF2-40B4-BE49-F238E27FC236}">
                  <a16:creationId xmlns:a16="http://schemas.microsoft.com/office/drawing/2014/main" id="{4BA6BB29-9C27-BCFD-0BFF-87A3C3DF08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ved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9625" y="1"/>
              <a:ext cx="2105025" cy="9334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381000</xdr:colOff>
      <xdr:row>0</xdr:row>
      <xdr:rowOff>0</xdr:rowOff>
    </xdr:from>
    <xdr:to>
      <xdr:col>5</xdr:col>
      <xdr:colOff>123826</xdr:colOff>
      <xdr:row>4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Delmål nr">
              <a:extLst>
                <a:ext uri="{FF2B5EF4-FFF2-40B4-BE49-F238E27FC236}">
                  <a16:creationId xmlns:a16="http://schemas.microsoft.com/office/drawing/2014/main" id="{DB3E2A93-04BE-2D3D-81B9-814715B9CE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l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76575" y="0"/>
              <a:ext cx="1857376" cy="885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247650</xdr:colOff>
      <xdr:row>0</xdr:row>
      <xdr:rowOff>0</xdr:rowOff>
    </xdr:from>
    <xdr:to>
      <xdr:col>10</xdr:col>
      <xdr:colOff>390525</xdr:colOff>
      <xdr:row>4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Prioritet">
              <a:extLst>
                <a:ext uri="{FF2B5EF4-FFF2-40B4-BE49-F238E27FC236}">
                  <a16:creationId xmlns:a16="http://schemas.microsoft.com/office/drawing/2014/main" id="{058A2A12-EDA8-7179-9A6F-E59DB7FAB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iorite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0"/>
              <a:ext cx="1781175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466725</xdr:colOff>
      <xdr:row>0</xdr:row>
      <xdr:rowOff>0</xdr:rowOff>
    </xdr:from>
    <xdr:to>
      <xdr:col>12</xdr:col>
      <xdr:colOff>1085850</xdr:colOff>
      <xdr:row>4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Fagområde">
              <a:extLst>
                <a:ext uri="{FF2B5EF4-FFF2-40B4-BE49-F238E27FC236}">
                  <a16:creationId xmlns:a16="http://schemas.microsoft.com/office/drawing/2014/main" id="{794B40FE-882C-FEEC-5D0E-9B5199A7E0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gområ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15150" y="0"/>
              <a:ext cx="3581400" cy="847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Hovedmål_nr" xr10:uid="{5228A4F8-8481-48F3-9E9D-15BA15672348}" sourceName="Hovedmål nr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Delmål_nr" xr10:uid="{6764F29E-6EC2-486E-A29B-891D4600D147}" sourceName="Delmål nr">
  <extLst>
    <x:ext xmlns:x15="http://schemas.microsoft.com/office/spreadsheetml/2010/11/main" uri="{2F2917AC-EB37-4324-AD4E-5DD8C200BD13}">
      <x15:tableSlicerCache tableId="3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ioritet" xr10:uid="{6E3B2729-DDC2-49CD-A5CD-0C860A400C4B}" sourceName="Prioritet">
  <extLst>
    <x:ext xmlns:x15="http://schemas.microsoft.com/office/spreadsheetml/2010/11/main" uri="{2F2917AC-EB37-4324-AD4E-5DD8C200BD13}">
      <x15:tableSlicerCache tableId="3" column="1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agområde" xr10:uid="{EB0CA855-3460-4F2F-9C6C-66FF08AF0562}" sourceName="Fagområde">
  <extLst>
    <x:ext xmlns:x15="http://schemas.microsoft.com/office/spreadsheetml/2010/11/main" uri="{2F2917AC-EB37-4324-AD4E-5DD8C200BD13}">
      <x15:tableSlicerCache tableId="3" column="17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ylke" xr10:uid="{BB82DE00-88A8-426E-ACD3-D4167BFE7E63}" sourceName="Fylk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sjektnavn" xr10:uid="{EC58D061-291F-4F43-B73C-D394ABB2C057}" sourceName="Prosjektnavn">
  <extLst>
    <x:ext xmlns:x15="http://schemas.microsoft.com/office/spreadsheetml/2010/11/main" uri="{2F2917AC-EB37-4324-AD4E-5DD8C200BD13}">
      <x15:tableSlicerCache tableId="4" column="3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" xr10:uid="{EEA1008E-70EA-49CE-B081-245D9F9FD0EC}" sourceName="Kommune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Oppstart_år" xr10:uid="{626CE93C-81FE-4886-B5CC-52D91A540C69}" sourceName="Oppstart år">
  <extLst>
    <x:ext xmlns:x15="http://schemas.microsoft.com/office/spreadsheetml/2010/11/main" uri="{2F2917AC-EB37-4324-AD4E-5DD8C200BD13}">
      <x15:tableSlicerCache tableId="4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ylke" xr10:uid="{376DE59E-87BA-4A1B-82DB-D5387DC38D2F}" cache="Slicer_Fylke" caption="Fylke" columnCount="4" rowHeight="241300"/>
  <slicer name="Prosjektnavn" xr10:uid="{53A42F08-19DC-4ED8-95B3-86EDAE2C43A2}" cache="Slicer_Prosjektnavn" caption="Prosjektnavn" rowHeight="241300"/>
  <slicer name="Kommune" xr10:uid="{90C1FE08-BABD-413E-9AB6-81C16236E2CD}" cache="Slicer_Kommune" caption="Kommune" columnCount="6" rowHeight="241300"/>
  <slicer name="Oppstart år" xr10:uid="{7C1B24AE-252A-45FE-B2E5-5507BB312862}" cache="Slicer_Oppstart_år" caption="Oppstart år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ovedmål nr" xr10:uid="{9AADB8AA-500D-4D8A-85D5-D469C5E17672}" cache="Slicer_Hovedmål_nr" caption="Hovedmål nr" columnCount="3" rowHeight="241300"/>
  <slicer name="Delmål nr" xr10:uid="{3BF8F2F5-EA9C-4935-90B8-0878F0E7D592}" cache="Slicer_Delmål_nr" caption="Delmål nr" columnCount="3" rowHeight="241300"/>
  <slicer name="Prioritet" xr10:uid="{360A71E5-E74F-4423-A6F7-DD49B527E4DD}" cache="Slicer_Prioritet" caption="Prioritet" columnCount="3" rowHeight="241300"/>
  <slicer name="Fagområde" xr10:uid="{C7C8E39B-8D4B-4638-A164-8B8F2B10F472}" cache="Slicer_Fagområde" caption="Fagområde" columnCount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449D72-3DA8-410F-9B36-4758D6FD00FC}" name="Kartleggingsplan" displayName="Kartleggingsplan" ref="B12:AN122" totalsRowShown="0" headerRowDxfId="41" dataDxfId="40" tableBorderDxfId="39">
  <autoFilter ref="B12:AN122" xr:uid="{E6449D72-3DA8-410F-9B36-4758D6FD00FC}"/>
  <tableColumns count="39">
    <tableColumn id="1" xr3:uid="{AC2564EE-9780-4DD2-8A1B-9809528A316D}" name="Fylke" dataDxfId="38"/>
    <tableColumn id="2" xr3:uid="{A683EFA4-5A6B-4B7C-A864-F330B5FAAC69}" name="Region" dataDxfId="37"/>
    <tableColumn id="3" xr3:uid="{EC09A96C-4171-4B5C-8D49-D6BAD2A9CC9C}" name="Prosjektnavn" dataDxfId="36"/>
    <tableColumn id="4" xr3:uid="{0646ABE6-E41B-45A0-8DBC-CA8CE8715171}" name="Kommune" dataDxfId="35"/>
    <tableColumn id="5" xr3:uid="{1AE082CE-95F1-4C26-85E8-C7641C1746E2}" name="Prosjekt-type" dataDxfId="34"/>
    <tableColumn id="6" xr3:uid="{B9C9A114-25A3-4A65-A695-A8E5D769E633}" name="Oppstart år" dataDxfId="33"/>
    <tableColumn id="7" xr3:uid="{9CD800BB-2973-4B69-BE83-7B8A34D9E935}" name="Antall" dataDxfId="32"/>
    <tableColumn id="8" xr3:uid="{214BAA0A-B6F3-4312-B3BE-A70FB9AA5E6C}" name="Enhet" dataDxfId="31"/>
    <tableColumn id="9" xr3:uid="{5FC45797-1012-403C-A05C-B712972986D7}" name="Totalkostnad" dataDxfId="30" dataCellStyle="Valuta"/>
    <tableColumn id="10" xr3:uid="{4DB23F5A-63AC-42AC-8334-54C7C278712D}" name="1" dataDxfId="29" dataCellStyle="Valuta"/>
    <tableColumn id="11" xr3:uid="{72AF9AF4-7545-43ED-A476-7959D958E84A}" name="2" dataDxfId="28" dataCellStyle="Valuta"/>
    <tableColumn id="12" xr3:uid="{79B8DB09-4902-45AB-84DB-EEE99CF9969A}" name="3" dataDxfId="27" dataCellStyle="Valuta"/>
    <tableColumn id="13" xr3:uid="{2BF96B07-E68F-42AE-A4E9-3FC26A735C5B}" name="4" dataDxfId="26" dataCellStyle="Valuta"/>
    <tableColumn id="14" xr3:uid="{9C07072E-ABF3-43F7-8AA5-21AFEB3C4AC7}" name="5" dataDxfId="25" dataCellStyle="Valuta"/>
    <tableColumn id="15" xr3:uid="{9C460297-BE99-496B-8824-06173E7584B2}" name="6" dataDxfId="24" dataCellStyle="Valuta"/>
    <tableColumn id="16" xr3:uid="{4D7448F2-BD8A-467E-A677-BDFCED44374F}" name="7" dataDxfId="23" dataCellStyle="Valuta"/>
    <tableColumn id="17" xr3:uid="{D028AF05-0BAD-4852-A3FE-864619E5EF6F}" name="8" dataDxfId="22" dataCellStyle="Valuta"/>
    <tableColumn id="18" xr3:uid="{7B49677A-A639-481F-85FF-68EB367B1A7F}" name="9" dataDxfId="21" dataCellStyle="Valuta"/>
    <tableColumn id="19" xr3:uid="{E58F1F55-36DB-41C8-8DB4-21405B7EF965}" name="10" dataDxfId="20" dataCellStyle="Valuta"/>
    <tableColumn id="20" xr3:uid="{44C8BFE2-F034-4A7A-AE99-BBAB2BE4DCEB}" name="11" dataDxfId="19" dataCellStyle="Valuta"/>
    <tableColumn id="21" xr3:uid="{ED080F37-F0A8-4E1A-88DB-D81EF79D0BDE}" name="12" dataDxfId="18" dataCellStyle="Valuta"/>
    <tableColumn id="22" xr3:uid="{4D0BEED7-5E50-4D21-AE34-84ABE7254324}" name="13" dataDxfId="17" dataCellStyle="Valuta"/>
    <tableColumn id="23" xr3:uid="{EDF5AD08-C807-4BD5-A986-23D0F9A67675}" name="14" dataDxfId="16" dataCellStyle="Valuta"/>
    <tableColumn id="24" xr3:uid="{FD298B1C-375C-4B0A-A567-43260D392904}" name="15" dataDxfId="15" dataCellStyle="Valuta"/>
    <tableColumn id="25" xr3:uid="{4FA743FB-0052-4FD1-981E-783314CA6C2A}" name="16" dataDxfId="14" dataCellStyle="Valuta"/>
    <tableColumn id="26" xr3:uid="{9D005AAA-5C8F-46D3-808B-9AC765FD7D23}" name="17" dataDxfId="13" dataCellStyle="Valuta"/>
    <tableColumn id="27" xr3:uid="{A91D16D7-5C5C-446D-9901-FDC1891FE8D0}" name="18" dataDxfId="12" dataCellStyle="Valuta"/>
    <tableColumn id="28" xr3:uid="{1232D105-A551-4013-8762-59039375E780}" name="19" dataDxfId="11" dataCellStyle="Valuta"/>
    <tableColumn id="29" xr3:uid="{4A2E6173-2FC2-42E5-BC54-859ABEDDCBAC}" name="20" dataDxfId="10" dataCellStyle="Valuta"/>
    <tableColumn id="30" xr3:uid="{E8D1059F-E80E-4B6C-AA10-C746503512F1}" name="21" dataDxfId="9"/>
    <tableColumn id="31" xr3:uid="{54DA8D02-3871-488C-B44B-C6196D070F7F}" name="22" dataDxfId="8"/>
    <tableColumn id="32" xr3:uid="{019F2F6C-E0EC-4C89-A1BD-AAA2DDB885B5}" name="23" dataDxfId="7"/>
    <tableColumn id="33" xr3:uid="{374C97CA-4AD0-48BD-861D-EDD31B4EF2F1}" name="24" dataDxfId="6"/>
    <tableColumn id="34" xr3:uid="{2A858F53-F14D-4CC3-AD2B-DD73B7416DC5}" name="25" dataDxfId="5"/>
    <tableColumn id="35" xr3:uid="{14EDF9F5-08A4-4C10-9F48-6211A604E2D2}" name="26" dataDxfId="4"/>
    <tableColumn id="36" xr3:uid="{5F4B0169-7F50-4B8E-9F17-9431160009D6}" name="27" dataDxfId="3"/>
    <tableColumn id="37" xr3:uid="{126F2918-A3D3-4F84-8BB1-C1BBF9A8CF08}" name="28" dataDxfId="2"/>
    <tableColumn id="38" xr3:uid="{A2B64657-D303-4D79-9032-843E8A9DD64D}" name="29" dataDxfId="1"/>
    <tableColumn id="39" xr3:uid="{64BE924C-2545-4B20-85A0-10CFD4FBCB1C}" name="30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A95D9E-17E4-4D22-A600-972C6066631F}" name="Handlingsplan" displayName="Handlingsplan" ref="B6:S50" totalsRowShown="0" headerRowDxfId="43" dataDxfId="42" headerRowBorderDxfId="62">
  <autoFilter ref="B6:S50" xr:uid="{A3A95D9E-17E4-4D22-A600-972C6066631F}"/>
  <tableColumns count="18">
    <tableColumn id="1" xr3:uid="{B294B6D1-A395-4087-A7BA-D28452F57ABE}" name="Hovedmål nr" dataDxfId="61"/>
    <tableColumn id="2" xr3:uid="{283DB2D5-0380-4AC3-A62E-B7928C14A759}" name="Delmål nr" dataDxfId="60"/>
    <tableColumn id="3" xr3:uid="{13F4E9A3-032D-4D7C-BF8C-DCC5E728B3D3}" name="Tiltak nr" dataDxfId="59"/>
    <tableColumn id="4" xr3:uid="{05CBD73B-CE61-479A-8996-82ECBFF07B23}" name="Delmål" dataDxfId="58"/>
    <tableColumn id="5" xr3:uid="{7A56945E-45BB-4233-9DC7-E049EF64F185}" name="SB" dataDxfId="57"/>
    <tableColumn id="6" xr3:uid="{F40A2B2D-B994-4FE2-8F16-A03D6FBF0F0E}" name="KN" dataDxfId="56"/>
    <tableColumn id="7" xr3:uid="{52166BFE-27D3-4B41-9196-6CDD515A8126}" name="KD" dataDxfId="55"/>
    <tableColumn id="8" xr3:uid="{299E52D8-A44B-482D-AD54-A8C862DDD02B}" name="S" dataDxfId="54"/>
    <tableColumn id="9" xr3:uid="{FF9E113B-3755-4061-B38A-A5F5517ED8F6}" name="IN" dataDxfId="53"/>
    <tableColumn id="10" xr3:uid="{B45E9970-8852-460C-8664-DC525D3C8504}" name="Prioriterte tiltak" dataDxfId="52"/>
    <tableColumn id="11" xr3:uid="{85C6273F-D39A-4A47-8ACB-F4262A02198E}" name="Prioritet" dataDxfId="51"/>
    <tableColumn id="12" xr3:uid="{E91E4EE0-BB09-4D6B-A858-9646749789E8}" name="Status" dataDxfId="50"/>
    <tableColumn id="13" xr3:uid="{C77AC046-CA70-45E9-999C-9D56225583D1}" name="Måltall definert år" dataDxfId="49"/>
    <tableColumn id="14" xr3:uid="{07720CB2-2902-41AF-B479-E1A0006F101C}" name="Ansvar" dataDxfId="48"/>
    <tableColumn id="15" xr3:uid="{1AC74173-AE0F-4C9E-B13B-0ED058E9C25D}" name="Prioritert/_x000a_Kontinuerlig" dataDxfId="47"/>
    <tableColumn id="16" xr3:uid="{F241DF70-332E-48D5-A3B7-822FBB4A5077}" name="Tidsfrist" dataDxfId="46"/>
    <tableColumn id="17" xr3:uid="{9138278E-B487-4046-BC4B-5C2D1F55382C}" name="Fagområde" dataDxfId="45"/>
    <tableColumn id="18" xr3:uid="{2D2DA0FB-5E04-4D02-8CD5-3839FDA021DE}" name="Utført (År)" dataDxfId="44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2D14-868A-43EB-BA84-CF2F91B21D71}">
  <sheetPr codeName="Ark3">
    <tabColor theme="9" tint="-0.249977111117893"/>
    <pageSetUpPr fitToPage="1"/>
  </sheetPr>
  <dimension ref="B1:AN137"/>
  <sheetViews>
    <sheetView zoomScaleNormal="100" workbookViewId="0">
      <pane ySplit="10" topLeftCell="A13" activePane="bottomLeft" state="frozen"/>
      <selection pane="bottomLeft" activeCell="B12" sqref="B12:AN122"/>
    </sheetView>
  </sheetViews>
  <sheetFormatPr baseColWidth="10" defaultColWidth="11.44140625" defaultRowHeight="14.4" x14ac:dyDescent="0.3"/>
  <cols>
    <col min="1" max="1" width="1.5546875" customWidth="1"/>
    <col min="2" max="2" width="8.109375" customWidth="1"/>
    <col min="3" max="3" width="10.33203125" customWidth="1"/>
    <col min="4" max="4" width="36.88671875" customWidth="1"/>
    <col min="5" max="5" width="13.88671875" customWidth="1"/>
    <col min="6" max="6" width="25.109375" style="20" customWidth="1"/>
    <col min="7" max="7" width="14.44140625" customWidth="1"/>
    <col min="8" max="8" width="9.6640625" customWidth="1"/>
    <col min="9" max="9" width="8.6640625" customWidth="1"/>
    <col min="10" max="15" width="19" customWidth="1"/>
    <col min="16" max="16" width="17" customWidth="1"/>
    <col min="17" max="17" width="15" bestFit="1" customWidth="1"/>
    <col min="18" max="18" width="13.5546875" bestFit="1" customWidth="1"/>
    <col min="19" max="19" width="15" bestFit="1" customWidth="1"/>
    <col min="20" max="20" width="7.88671875" bestFit="1" customWidth="1"/>
    <col min="21" max="22" width="15" bestFit="1" customWidth="1"/>
    <col min="23" max="23" width="7.88671875" bestFit="1" customWidth="1"/>
    <col min="24" max="24" width="12.5546875" bestFit="1" customWidth="1"/>
    <col min="25" max="39" width="19" hidden="1" customWidth="1"/>
    <col min="40" max="40" width="11.88671875" customWidth="1"/>
  </cols>
  <sheetData>
    <row r="1" spans="2:40" x14ac:dyDescent="0.3">
      <c r="F1"/>
    </row>
    <row r="2" spans="2:40" x14ac:dyDescent="0.3">
      <c r="F2"/>
    </row>
    <row r="3" spans="2:40" ht="22.5" customHeight="1" x14ac:dyDescent="0.3">
      <c r="F3"/>
      <c r="L3" s="1"/>
      <c r="M3" s="1"/>
      <c r="AH3" s="2"/>
    </row>
    <row r="4" spans="2:40" ht="18" x14ac:dyDescent="0.35">
      <c r="B4" s="3" t="s">
        <v>294</v>
      </c>
      <c r="F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40" ht="18" x14ac:dyDescent="0.35">
      <c r="B5" s="3" t="s">
        <v>60</v>
      </c>
      <c r="F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2:40" ht="18" x14ac:dyDescent="0.35">
      <c r="B6" s="6" t="s">
        <v>0</v>
      </c>
      <c r="F6"/>
    </row>
    <row r="7" spans="2:40" ht="9.75" customHeight="1" thickBot="1" x14ac:dyDescent="0.35">
      <c r="F7"/>
    </row>
    <row r="8" spans="2:40" ht="18" x14ac:dyDescent="0.35">
      <c r="B8" s="41" t="s">
        <v>1</v>
      </c>
      <c r="C8" s="42"/>
      <c r="D8" s="42"/>
      <c r="E8" s="42"/>
      <c r="F8" s="42"/>
      <c r="G8" s="42"/>
      <c r="H8" s="42"/>
      <c r="I8" s="42"/>
      <c r="J8" s="41" t="s">
        <v>2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</row>
    <row r="9" spans="2:40" ht="15.6" x14ac:dyDescent="0.3">
      <c r="B9" s="7" t="s">
        <v>3</v>
      </c>
      <c r="C9" s="8" t="s">
        <v>4</v>
      </c>
      <c r="D9" s="9" t="s">
        <v>5</v>
      </c>
      <c r="E9" s="9" t="s">
        <v>6</v>
      </c>
      <c r="F9" s="8" t="s">
        <v>7</v>
      </c>
      <c r="G9" s="8" t="s">
        <v>8</v>
      </c>
      <c r="H9" s="9" t="s">
        <v>9</v>
      </c>
      <c r="I9" s="10" t="s">
        <v>10</v>
      </c>
      <c r="J9" s="11" t="s">
        <v>11</v>
      </c>
      <c r="K9" s="8" t="s">
        <v>61</v>
      </c>
      <c r="L9" s="8" t="s">
        <v>62</v>
      </c>
      <c r="M9" s="8" t="s">
        <v>59</v>
      </c>
      <c r="N9" s="8" t="s">
        <v>48</v>
      </c>
      <c r="O9" s="8" t="s">
        <v>63</v>
      </c>
      <c r="P9" s="8" t="s">
        <v>64</v>
      </c>
      <c r="Q9" s="8" t="s">
        <v>65</v>
      </c>
      <c r="R9" s="8" t="s">
        <v>66</v>
      </c>
      <c r="S9" s="8" t="s">
        <v>67</v>
      </c>
      <c r="T9" s="8" t="s">
        <v>68</v>
      </c>
      <c r="U9" s="8" t="s">
        <v>69</v>
      </c>
      <c r="V9" s="8" t="s">
        <v>70</v>
      </c>
      <c r="W9" s="8" t="s">
        <v>71</v>
      </c>
      <c r="X9" s="8" t="s">
        <v>72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12" t="s">
        <v>73</v>
      </c>
    </row>
    <row r="10" spans="2:40" x14ac:dyDescent="0.3">
      <c r="B10" s="13"/>
      <c r="C10" s="14"/>
      <c r="D10" s="15"/>
      <c r="E10" s="15"/>
      <c r="F10" s="16"/>
      <c r="G10" s="16"/>
      <c r="H10" s="15"/>
      <c r="I10" s="17"/>
      <c r="J10" s="28">
        <f>SUBTOTAL(9,J13:J122)</f>
        <v>62168829</v>
      </c>
      <c r="K10" s="29">
        <f>SUBTOTAL(9,Kartleggingsplan[1])</f>
        <v>3378825.2285999996</v>
      </c>
      <c r="L10" s="29">
        <f>SUBTOTAL(9,Kartleggingsplan[2])</f>
        <v>3733702.635900001</v>
      </c>
      <c r="M10" s="29">
        <f>SUBTOTAL(9,Kartleggingsplan[3])</f>
        <v>20409633.499200005</v>
      </c>
      <c r="N10" s="29">
        <f>SUBTOTAL(9,Kartleggingsplan[4])</f>
        <v>10876273.077600002</v>
      </c>
      <c r="O10" s="29">
        <f>SUBTOTAL(9,Kartleggingsplan[5])</f>
        <v>3733702.635900001</v>
      </c>
      <c r="P10" s="29">
        <f>SUBTOTAL(9,Kartleggingsplan[6])</f>
        <v>13693400.259600002</v>
      </c>
      <c r="Q10" s="29">
        <f>SUBTOTAL(9,Kartleggingsplan[7])</f>
        <v>3949791.7467000009</v>
      </c>
      <c r="R10" s="29">
        <f>SUBTOTAL(9,Kartleggingsplan[8])</f>
        <v>0</v>
      </c>
      <c r="S10" s="29">
        <f>SUBTOTAL(9,Kartleggingsplan[9])</f>
        <v>2393499.9164999994</v>
      </c>
      <c r="T10" s="29">
        <f>SUBTOTAL(9,Kartleggingsplan[10])</f>
        <v>0</v>
      </c>
      <c r="U10" s="29">
        <f>SUBTOTAL(9,Kartleggingsplan[11])</f>
        <v>0</v>
      </c>
      <c r="V10" s="29">
        <f>SUBTOTAL(9,Kartleggingsplan[12])</f>
        <v>0</v>
      </c>
      <c r="W10" s="29">
        <f>SUBTOTAL(9,Kartleggingsplan[13])</f>
        <v>0</v>
      </c>
      <c r="X10" s="29">
        <f>SUBTOTAL(9,Kartleggingsplan[14])</f>
        <v>0</v>
      </c>
      <c r="Y10" s="29">
        <f>SUBTOTAL(9,Kartleggingsplan[15])</f>
        <v>0</v>
      </c>
      <c r="Z10" s="29">
        <f>SUBTOTAL(9,Kartleggingsplan[16])</f>
        <v>0</v>
      </c>
      <c r="AA10" s="29">
        <f>SUBTOTAL(9,Kartleggingsplan[17])</f>
        <v>0</v>
      </c>
      <c r="AB10" s="29">
        <f>SUBTOTAL(9,Kartleggingsplan[18])</f>
        <v>0</v>
      </c>
      <c r="AC10" s="29">
        <f>SUBTOTAL(9,Kartleggingsplan[19])</f>
        <v>0</v>
      </c>
      <c r="AD10" s="29">
        <f>SUBTOTAL(9,Kartleggingsplan[20])</f>
        <v>0</v>
      </c>
      <c r="AE10" s="29">
        <f>SUBTOTAL(9,Kartleggingsplan[21])</f>
        <v>0</v>
      </c>
      <c r="AF10" s="29">
        <f>SUBTOTAL(9,Kartleggingsplan[22])</f>
        <v>0</v>
      </c>
      <c r="AG10" s="29">
        <f>SUBTOTAL(9,Kartleggingsplan[23])</f>
        <v>0</v>
      </c>
      <c r="AH10" s="29">
        <f>SUBTOTAL(9,Kartleggingsplan[24])</f>
        <v>0</v>
      </c>
      <c r="AI10" s="29">
        <f>SUBTOTAL(9,Kartleggingsplan[25])</f>
        <v>0</v>
      </c>
      <c r="AJ10" s="29">
        <f>SUBTOTAL(9,Kartleggingsplan[26])</f>
        <v>0</v>
      </c>
      <c r="AK10" s="29">
        <f>SUBTOTAL(9,Kartleggingsplan[27])</f>
        <v>0</v>
      </c>
      <c r="AL10" s="29">
        <f>SUBTOTAL(9,Kartleggingsplan[28])</f>
        <v>0</v>
      </c>
      <c r="AM10" s="29">
        <f>SUBTOTAL(9,Kartleggingsplan[29])</f>
        <v>0</v>
      </c>
      <c r="AN10" s="29">
        <f>SUBTOTAL(9,Kartleggingsplan[30])</f>
        <v>0</v>
      </c>
    </row>
    <row r="11" spans="2:40" hidden="1" x14ac:dyDescent="0.3">
      <c r="B11" s="30"/>
      <c r="C11" s="31"/>
      <c r="D11" s="31"/>
      <c r="E11" s="31"/>
      <c r="F11" s="31"/>
      <c r="G11" s="31"/>
      <c r="H11" s="31"/>
      <c r="I11" s="32"/>
      <c r="J11" s="33"/>
      <c r="K11" s="31"/>
      <c r="L11" s="31"/>
      <c r="M11" s="31"/>
      <c r="N11" s="31"/>
      <c r="O11" s="31"/>
      <c r="P11" s="31"/>
      <c r="Q11" s="31"/>
      <c r="R11" s="31"/>
      <c r="S11" s="31"/>
      <c r="T11" s="31" t="s">
        <v>74</v>
      </c>
      <c r="U11" s="31"/>
      <c r="V11" s="31"/>
      <c r="W11" s="31" t="s">
        <v>74</v>
      </c>
      <c r="X11" s="31"/>
      <c r="Y11" s="31" t="s">
        <v>74</v>
      </c>
      <c r="Z11" s="31" t="s">
        <v>74</v>
      </c>
      <c r="AA11" s="31" t="s">
        <v>74</v>
      </c>
      <c r="AB11" s="31" t="s">
        <v>74</v>
      </c>
      <c r="AC11" s="31" t="s">
        <v>74</v>
      </c>
      <c r="AD11" s="31" t="s">
        <v>74</v>
      </c>
      <c r="AE11" s="31" t="s">
        <v>74</v>
      </c>
      <c r="AF11" s="31" t="s">
        <v>74</v>
      </c>
      <c r="AG11" s="31" t="s">
        <v>74</v>
      </c>
      <c r="AH11" s="31" t="s">
        <v>74</v>
      </c>
      <c r="AI11" s="31" t="s">
        <v>74</v>
      </c>
      <c r="AJ11" s="31" t="s">
        <v>74</v>
      </c>
      <c r="AK11" s="31" t="s">
        <v>74</v>
      </c>
      <c r="AL11" s="31" t="s">
        <v>74</v>
      </c>
      <c r="AM11" s="31" t="s">
        <v>74</v>
      </c>
      <c r="AN11" s="34" t="s">
        <v>74</v>
      </c>
    </row>
    <row r="12" spans="2:40" s="18" customFormat="1" ht="15.6" hidden="1" x14ac:dyDescent="0.3">
      <c r="B12" s="44" t="s">
        <v>3</v>
      </c>
      <c r="C12" s="45" t="s">
        <v>4</v>
      </c>
      <c r="D12" s="45" t="s">
        <v>5</v>
      </c>
      <c r="E12" s="45" t="s">
        <v>6</v>
      </c>
      <c r="F12" s="44" t="s">
        <v>7</v>
      </c>
      <c r="G12" s="44" t="s">
        <v>8</v>
      </c>
      <c r="H12" s="45" t="s">
        <v>9</v>
      </c>
      <c r="I12" s="45" t="s">
        <v>10</v>
      </c>
      <c r="J12" s="44" t="s">
        <v>11</v>
      </c>
      <c r="K12" s="46" t="s">
        <v>12</v>
      </c>
      <c r="L12" s="46" t="s">
        <v>13</v>
      </c>
      <c r="M12" s="46" t="s">
        <v>14</v>
      </c>
      <c r="N12" s="46" t="s">
        <v>15</v>
      </c>
      <c r="O12" s="46" t="s">
        <v>16</v>
      </c>
      <c r="P12" s="46" t="s">
        <v>17</v>
      </c>
      <c r="Q12" s="46" t="s">
        <v>18</v>
      </c>
      <c r="R12" s="46" t="s">
        <v>19</v>
      </c>
      <c r="S12" s="46" t="s">
        <v>20</v>
      </c>
      <c r="T12" s="46" t="s">
        <v>21</v>
      </c>
      <c r="U12" s="46" t="s">
        <v>22</v>
      </c>
      <c r="V12" s="46" t="s">
        <v>23</v>
      </c>
      <c r="W12" s="46" t="s">
        <v>24</v>
      </c>
      <c r="X12" s="46" t="s">
        <v>25</v>
      </c>
      <c r="Y12" s="46" t="s">
        <v>26</v>
      </c>
      <c r="Z12" s="46" t="s">
        <v>27</v>
      </c>
      <c r="AA12" s="46" t="s">
        <v>28</v>
      </c>
      <c r="AB12" s="46" t="s">
        <v>29</v>
      </c>
      <c r="AC12" s="46" t="s">
        <v>30</v>
      </c>
      <c r="AD12" s="46" t="s">
        <v>31</v>
      </c>
      <c r="AE12" s="46" t="s">
        <v>32</v>
      </c>
      <c r="AF12" s="46" t="s">
        <v>33</v>
      </c>
      <c r="AG12" s="46" t="s">
        <v>34</v>
      </c>
      <c r="AH12" s="46" t="s">
        <v>35</v>
      </c>
      <c r="AI12" s="46" t="s">
        <v>36</v>
      </c>
      <c r="AJ12" s="46" t="s">
        <v>37</v>
      </c>
      <c r="AK12" s="46" t="s">
        <v>38</v>
      </c>
      <c r="AL12" s="46" t="s">
        <v>39</v>
      </c>
      <c r="AM12" s="46" t="s">
        <v>40</v>
      </c>
      <c r="AN12" s="46" t="s">
        <v>41</v>
      </c>
    </row>
    <row r="13" spans="2:40" ht="15.6" x14ac:dyDescent="0.3">
      <c r="B13" s="44" t="s">
        <v>76</v>
      </c>
      <c r="C13" s="47">
        <v>0</v>
      </c>
      <c r="D13" s="48" t="s">
        <v>77</v>
      </c>
      <c r="E13" s="48" t="s">
        <v>78</v>
      </c>
      <c r="F13" s="49" t="s">
        <v>79</v>
      </c>
      <c r="G13" s="44">
        <v>2026</v>
      </c>
      <c r="H13" s="50">
        <v>224</v>
      </c>
      <c r="I13" s="51" t="s">
        <v>80</v>
      </c>
      <c r="J13" s="35">
        <v>896000</v>
      </c>
      <c r="K13" s="36">
        <v>68275.199999999997</v>
      </c>
      <c r="L13" s="36">
        <v>68275.199999999997</v>
      </c>
      <c r="M13" s="36">
        <v>358220.79999999999</v>
      </c>
      <c r="N13" s="36">
        <v>179110.39999999999</v>
      </c>
      <c r="O13" s="36">
        <v>68275.199999999997</v>
      </c>
      <c r="P13" s="36">
        <v>42649.599999999999</v>
      </c>
      <c r="Q13" s="36">
        <v>76697.600000000006</v>
      </c>
      <c r="R13" s="36">
        <v>0</v>
      </c>
      <c r="S13" s="36">
        <v>34496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</row>
    <row r="14" spans="2:40" ht="15.6" x14ac:dyDescent="0.3">
      <c r="B14" s="44" t="s">
        <v>76</v>
      </c>
      <c r="C14" s="47">
        <v>0</v>
      </c>
      <c r="D14" s="48" t="s">
        <v>77</v>
      </c>
      <c r="E14" s="48" t="s">
        <v>81</v>
      </c>
      <c r="F14" s="49" t="s">
        <v>79</v>
      </c>
      <c r="G14" s="44">
        <v>2026</v>
      </c>
      <c r="H14" s="50">
        <v>133</v>
      </c>
      <c r="I14" s="51" t="s">
        <v>80</v>
      </c>
      <c r="J14" s="35">
        <v>532000</v>
      </c>
      <c r="K14" s="36">
        <v>40538.400000000001</v>
      </c>
      <c r="L14" s="36">
        <v>40538.400000000001</v>
      </c>
      <c r="M14" s="36">
        <v>212693.6</v>
      </c>
      <c r="N14" s="36">
        <v>106346.8</v>
      </c>
      <c r="O14" s="36">
        <v>40538.400000000001</v>
      </c>
      <c r="P14" s="36">
        <v>25323.200000000001</v>
      </c>
      <c r="Q14" s="36">
        <v>45539.199999999997</v>
      </c>
      <c r="R14" s="36">
        <v>0</v>
      </c>
      <c r="S14" s="36">
        <v>20482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</row>
    <row r="15" spans="2:40" ht="15.6" x14ac:dyDescent="0.3">
      <c r="B15" s="44" t="s">
        <v>76</v>
      </c>
      <c r="C15" s="47">
        <v>0</v>
      </c>
      <c r="D15" s="48" t="s">
        <v>77</v>
      </c>
      <c r="E15" s="48" t="s">
        <v>82</v>
      </c>
      <c r="F15" s="49" t="s">
        <v>79</v>
      </c>
      <c r="G15" s="44">
        <v>2026</v>
      </c>
      <c r="H15" s="50">
        <v>589</v>
      </c>
      <c r="I15" s="51" t="s">
        <v>80</v>
      </c>
      <c r="J15" s="35">
        <v>2356000</v>
      </c>
      <c r="K15" s="36">
        <v>179527.2</v>
      </c>
      <c r="L15" s="36">
        <v>179527.2</v>
      </c>
      <c r="M15" s="36">
        <v>941928.8</v>
      </c>
      <c r="N15" s="36">
        <v>470964.4</v>
      </c>
      <c r="O15" s="36">
        <v>179527.2</v>
      </c>
      <c r="P15" s="36">
        <v>112145.60000000001</v>
      </c>
      <c r="Q15" s="36">
        <v>201673.60000000001</v>
      </c>
      <c r="R15" s="36">
        <v>0</v>
      </c>
      <c r="S15" s="36">
        <v>90706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52">
        <v>0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>
        <v>0</v>
      </c>
    </row>
    <row r="16" spans="2:40" ht="31.2" x14ac:dyDescent="0.3">
      <c r="B16" s="44" t="s">
        <v>76</v>
      </c>
      <c r="C16" s="47">
        <v>0</v>
      </c>
      <c r="D16" s="48" t="s">
        <v>77</v>
      </c>
      <c r="E16" s="48" t="s">
        <v>83</v>
      </c>
      <c r="F16" s="49" t="s">
        <v>79</v>
      </c>
      <c r="G16" s="44">
        <v>2026</v>
      </c>
      <c r="H16" s="50">
        <v>253</v>
      </c>
      <c r="I16" s="51" t="s">
        <v>80</v>
      </c>
      <c r="J16" s="35">
        <v>1012000</v>
      </c>
      <c r="K16" s="36">
        <v>77114.399999999994</v>
      </c>
      <c r="L16" s="36">
        <v>77114.399999999994</v>
      </c>
      <c r="M16" s="36">
        <v>404597.6</v>
      </c>
      <c r="N16" s="36">
        <v>202298.8</v>
      </c>
      <c r="O16" s="36">
        <v>77114.399999999994</v>
      </c>
      <c r="P16" s="36">
        <v>48171.199999999997</v>
      </c>
      <c r="Q16" s="36">
        <v>86627.199999999997</v>
      </c>
      <c r="R16" s="36">
        <v>0</v>
      </c>
      <c r="S16" s="36">
        <v>38962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</row>
    <row r="17" spans="2:40" ht="15.6" x14ac:dyDescent="0.3">
      <c r="B17" s="44" t="s">
        <v>76</v>
      </c>
      <c r="C17" s="47">
        <v>0</v>
      </c>
      <c r="D17" s="48" t="s">
        <v>84</v>
      </c>
      <c r="E17" s="48" t="s">
        <v>85</v>
      </c>
      <c r="F17" s="49" t="s">
        <v>86</v>
      </c>
      <c r="G17" s="44">
        <v>2029</v>
      </c>
      <c r="H17" s="50">
        <v>100</v>
      </c>
      <c r="I17" s="51" t="s">
        <v>80</v>
      </c>
      <c r="J17" s="35">
        <v>1000000</v>
      </c>
      <c r="K17" s="36">
        <v>76200</v>
      </c>
      <c r="L17" s="36">
        <v>76200</v>
      </c>
      <c r="M17" s="36">
        <v>399800</v>
      </c>
      <c r="N17" s="36">
        <v>199900</v>
      </c>
      <c r="O17" s="36">
        <v>76200</v>
      </c>
      <c r="P17" s="36">
        <v>47600</v>
      </c>
      <c r="Q17" s="36">
        <v>85600</v>
      </c>
      <c r="R17" s="36">
        <v>0</v>
      </c>
      <c r="S17" s="36">
        <v>38500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</row>
    <row r="18" spans="2:40" ht="15.6" x14ac:dyDescent="0.3">
      <c r="B18" s="44" t="s">
        <v>76</v>
      </c>
      <c r="C18" s="47">
        <v>0</v>
      </c>
      <c r="D18" s="48" t="s">
        <v>87</v>
      </c>
      <c r="E18" s="48" t="s">
        <v>88</v>
      </c>
      <c r="F18" s="49" t="s">
        <v>86</v>
      </c>
      <c r="G18" s="44">
        <v>2029</v>
      </c>
      <c r="H18" s="50">
        <v>170</v>
      </c>
      <c r="I18" s="51" t="s">
        <v>80</v>
      </c>
      <c r="J18" s="35">
        <v>1700000</v>
      </c>
      <c r="K18" s="36">
        <v>129540</v>
      </c>
      <c r="L18" s="36">
        <v>129540</v>
      </c>
      <c r="M18" s="36">
        <v>679660</v>
      </c>
      <c r="N18" s="36">
        <v>339830</v>
      </c>
      <c r="O18" s="36">
        <v>129540</v>
      </c>
      <c r="P18" s="36">
        <v>80920</v>
      </c>
      <c r="Q18" s="36">
        <v>145520</v>
      </c>
      <c r="R18" s="36">
        <v>0</v>
      </c>
      <c r="S18" s="36">
        <v>65450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</row>
    <row r="19" spans="2:40" ht="15.6" x14ac:dyDescent="0.3">
      <c r="B19" s="44" t="s">
        <v>76</v>
      </c>
      <c r="C19" s="47">
        <v>0</v>
      </c>
      <c r="D19" s="48" t="s">
        <v>89</v>
      </c>
      <c r="E19" s="48" t="s">
        <v>90</v>
      </c>
      <c r="F19" s="49" t="s">
        <v>79</v>
      </c>
      <c r="G19" s="44">
        <v>2029</v>
      </c>
      <c r="H19" s="50">
        <v>180</v>
      </c>
      <c r="I19" s="51" t="s">
        <v>80</v>
      </c>
      <c r="J19" s="35">
        <v>720000</v>
      </c>
      <c r="K19" s="36">
        <v>54864</v>
      </c>
      <c r="L19" s="36">
        <v>54864</v>
      </c>
      <c r="M19" s="36">
        <v>287855.99999999994</v>
      </c>
      <c r="N19" s="36">
        <v>143927.99999999997</v>
      </c>
      <c r="O19" s="36">
        <v>54864</v>
      </c>
      <c r="P19" s="36">
        <v>34272</v>
      </c>
      <c r="Q19" s="36">
        <v>61632</v>
      </c>
      <c r="R19" s="36">
        <v>0</v>
      </c>
      <c r="S19" s="36">
        <v>27720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52">
        <v>0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</row>
    <row r="20" spans="2:40" ht="15.6" x14ac:dyDescent="0.3">
      <c r="B20" s="44" t="s">
        <v>76</v>
      </c>
      <c r="C20" s="47">
        <v>0</v>
      </c>
      <c r="D20" s="48" t="s">
        <v>91</v>
      </c>
      <c r="E20" s="48" t="s">
        <v>92</v>
      </c>
      <c r="F20" s="49" t="s">
        <v>93</v>
      </c>
      <c r="G20" s="44">
        <v>2026</v>
      </c>
      <c r="H20" s="50">
        <v>1013</v>
      </c>
      <c r="I20" s="51" t="s">
        <v>80</v>
      </c>
      <c r="J20" s="35">
        <v>101300</v>
      </c>
      <c r="K20" s="36">
        <v>3383.42</v>
      </c>
      <c r="L20" s="36">
        <v>5784.23</v>
      </c>
      <c r="M20" s="36">
        <v>30876.240000000002</v>
      </c>
      <c r="N20" s="36">
        <v>31848.720000000001</v>
      </c>
      <c r="O20" s="36">
        <v>5784.23</v>
      </c>
      <c r="P20" s="36">
        <v>15438.12</v>
      </c>
      <c r="Q20" s="36">
        <v>4284.9900000000007</v>
      </c>
      <c r="R20" s="36">
        <v>0</v>
      </c>
      <c r="S20" s="36">
        <v>3900.05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</row>
    <row r="21" spans="2:40" ht="15.6" x14ac:dyDescent="0.3">
      <c r="B21" s="44" t="s">
        <v>76</v>
      </c>
      <c r="C21" s="47">
        <v>0</v>
      </c>
      <c r="D21" s="48" t="s">
        <v>94</v>
      </c>
      <c r="E21" s="48" t="s">
        <v>92</v>
      </c>
      <c r="F21" s="49" t="s">
        <v>95</v>
      </c>
      <c r="G21" s="44">
        <v>2026</v>
      </c>
      <c r="H21" s="50">
        <v>662</v>
      </c>
      <c r="I21" s="51" t="s">
        <v>80</v>
      </c>
      <c r="J21" s="35">
        <v>794400</v>
      </c>
      <c r="K21" s="36">
        <v>11359.92</v>
      </c>
      <c r="L21" s="36">
        <v>22719.84</v>
      </c>
      <c r="M21" s="36">
        <v>151333.20000000001</v>
      </c>
      <c r="N21" s="36">
        <v>83253.119999999995</v>
      </c>
      <c r="O21" s="36">
        <v>22719.84</v>
      </c>
      <c r="P21" s="36">
        <v>454079.04</v>
      </c>
      <c r="Q21" s="36">
        <v>18350.64</v>
      </c>
      <c r="R21" s="36">
        <v>0</v>
      </c>
      <c r="S21" s="36">
        <v>30584.400000000001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</row>
    <row r="22" spans="2:40" ht="46.8" x14ac:dyDescent="0.3">
      <c r="B22" s="44" t="s">
        <v>76</v>
      </c>
      <c r="C22" s="47">
        <v>0</v>
      </c>
      <c r="D22" s="48" t="s">
        <v>91</v>
      </c>
      <c r="E22" s="48" t="s">
        <v>96</v>
      </c>
      <c r="F22" s="49" t="s">
        <v>93</v>
      </c>
      <c r="G22" s="44">
        <v>2026</v>
      </c>
      <c r="H22" s="50">
        <v>1677</v>
      </c>
      <c r="I22" s="51" t="s">
        <v>80</v>
      </c>
      <c r="J22" s="35">
        <v>167700</v>
      </c>
      <c r="K22" s="36">
        <v>5601.18</v>
      </c>
      <c r="L22" s="36">
        <v>9575.67</v>
      </c>
      <c r="M22" s="36">
        <v>51114.96</v>
      </c>
      <c r="N22" s="36">
        <v>52724.88</v>
      </c>
      <c r="O22" s="36">
        <v>9575.67</v>
      </c>
      <c r="P22" s="36">
        <v>25557.48</v>
      </c>
      <c r="Q22" s="36">
        <v>7093.7100000000009</v>
      </c>
      <c r="R22" s="36">
        <v>0</v>
      </c>
      <c r="S22" s="36">
        <v>6456.45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</row>
    <row r="23" spans="2:40" ht="46.8" x14ac:dyDescent="0.3">
      <c r="B23" s="44" t="s">
        <v>76</v>
      </c>
      <c r="C23" s="47">
        <v>0</v>
      </c>
      <c r="D23" s="48" t="s">
        <v>94</v>
      </c>
      <c r="E23" s="48" t="s">
        <v>96</v>
      </c>
      <c r="F23" s="49" t="s">
        <v>95</v>
      </c>
      <c r="G23" s="44">
        <v>2026</v>
      </c>
      <c r="H23" s="50">
        <v>743</v>
      </c>
      <c r="I23" s="51" t="s">
        <v>80</v>
      </c>
      <c r="J23" s="35">
        <v>891600</v>
      </c>
      <c r="K23" s="36">
        <v>12749.88</v>
      </c>
      <c r="L23" s="36">
        <v>25499.759999999998</v>
      </c>
      <c r="M23" s="36">
        <v>169849.8</v>
      </c>
      <c r="N23" s="36">
        <v>93439.679999999993</v>
      </c>
      <c r="O23" s="36">
        <v>25499.759999999998</v>
      </c>
      <c r="P23" s="36">
        <v>509638.56</v>
      </c>
      <c r="Q23" s="36">
        <v>20595.96</v>
      </c>
      <c r="R23" s="36">
        <v>0</v>
      </c>
      <c r="S23" s="36">
        <v>34326.6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</row>
    <row r="24" spans="2:40" ht="15.6" x14ac:dyDescent="0.3">
      <c r="B24" s="44" t="s">
        <v>76</v>
      </c>
      <c r="C24" s="47">
        <v>0</v>
      </c>
      <c r="D24" s="48" t="s">
        <v>91</v>
      </c>
      <c r="E24" s="48" t="s">
        <v>97</v>
      </c>
      <c r="F24" s="49" t="s">
        <v>93</v>
      </c>
      <c r="G24" s="44">
        <v>2026</v>
      </c>
      <c r="H24" s="50">
        <v>516</v>
      </c>
      <c r="I24" s="51" t="s">
        <v>80</v>
      </c>
      <c r="J24" s="35">
        <v>51600</v>
      </c>
      <c r="K24" s="36">
        <v>1723.44</v>
      </c>
      <c r="L24" s="36">
        <v>2946.36</v>
      </c>
      <c r="M24" s="36">
        <v>15727.68</v>
      </c>
      <c r="N24" s="36">
        <v>16223.04</v>
      </c>
      <c r="O24" s="36">
        <v>2946.36</v>
      </c>
      <c r="P24" s="36">
        <v>7863.84</v>
      </c>
      <c r="Q24" s="36">
        <v>2182.6800000000003</v>
      </c>
      <c r="R24" s="36">
        <v>0</v>
      </c>
      <c r="S24" s="36">
        <v>1986.6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</row>
    <row r="25" spans="2:40" ht="15.6" x14ac:dyDescent="0.3">
      <c r="B25" s="44" t="s">
        <v>76</v>
      </c>
      <c r="C25" s="47">
        <v>0</v>
      </c>
      <c r="D25" s="48" t="s">
        <v>94</v>
      </c>
      <c r="E25" s="48" t="s">
        <v>97</v>
      </c>
      <c r="F25" s="49" t="s">
        <v>95</v>
      </c>
      <c r="G25" s="44">
        <v>2026</v>
      </c>
      <c r="H25" s="50">
        <v>512</v>
      </c>
      <c r="I25" s="51" t="s">
        <v>80</v>
      </c>
      <c r="J25" s="35">
        <v>614400</v>
      </c>
      <c r="K25" s="36">
        <v>8785.92</v>
      </c>
      <c r="L25" s="36">
        <v>17571.84</v>
      </c>
      <c r="M25" s="36">
        <v>117043.2</v>
      </c>
      <c r="N25" s="36">
        <v>64389.120000000003</v>
      </c>
      <c r="O25" s="36">
        <v>17571.84</v>
      </c>
      <c r="P25" s="36">
        <v>351191.03999999998</v>
      </c>
      <c r="Q25" s="36">
        <v>14192.64</v>
      </c>
      <c r="R25" s="36">
        <v>0</v>
      </c>
      <c r="S25" s="36">
        <v>23654.400000000001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</row>
    <row r="26" spans="2:40" ht="15.6" x14ac:dyDescent="0.3">
      <c r="B26" s="44" t="s">
        <v>76</v>
      </c>
      <c r="C26" s="47">
        <v>0</v>
      </c>
      <c r="D26" s="48" t="s">
        <v>91</v>
      </c>
      <c r="E26" s="48" t="s">
        <v>98</v>
      </c>
      <c r="F26" s="49" t="s">
        <v>93</v>
      </c>
      <c r="G26" s="44">
        <v>2026</v>
      </c>
      <c r="H26" s="50">
        <v>356</v>
      </c>
      <c r="I26" s="51" t="s">
        <v>80</v>
      </c>
      <c r="J26" s="35">
        <v>35600</v>
      </c>
      <c r="K26" s="36">
        <v>1189.04</v>
      </c>
      <c r="L26" s="36">
        <v>2032.76</v>
      </c>
      <c r="M26" s="36">
        <v>10850.88</v>
      </c>
      <c r="N26" s="36">
        <v>11192.64</v>
      </c>
      <c r="O26" s="36">
        <v>2032.76</v>
      </c>
      <c r="P26" s="36">
        <v>5425.44</v>
      </c>
      <c r="Q26" s="36">
        <v>1505.8800000000003</v>
      </c>
      <c r="R26" s="36">
        <v>0</v>
      </c>
      <c r="S26" s="36">
        <v>1370.6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</row>
    <row r="27" spans="2:40" ht="15.6" x14ac:dyDescent="0.3">
      <c r="B27" s="44" t="s">
        <v>76</v>
      </c>
      <c r="C27" s="47">
        <v>0</v>
      </c>
      <c r="D27" s="48" t="s">
        <v>94</v>
      </c>
      <c r="E27" s="48" t="s">
        <v>98</v>
      </c>
      <c r="F27" s="49" t="s">
        <v>95</v>
      </c>
      <c r="G27" s="44">
        <v>2026</v>
      </c>
      <c r="H27" s="50">
        <v>112</v>
      </c>
      <c r="I27" s="51" t="s">
        <v>80</v>
      </c>
      <c r="J27" s="35">
        <v>134400</v>
      </c>
      <c r="K27" s="36">
        <v>1921.92</v>
      </c>
      <c r="L27" s="36">
        <v>3843.84</v>
      </c>
      <c r="M27" s="36">
        <v>25603.200000000001</v>
      </c>
      <c r="N27" s="36">
        <v>14085.12</v>
      </c>
      <c r="O27" s="36">
        <v>3843.84</v>
      </c>
      <c r="P27" s="36">
        <v>76823.039999999994</v>
      </c>
      <c r="Q27" s="36">
        <v>3104.64</v>
      </c>
      <c r="R27" s="36">
        <v>0</v>
      </c>
      <c r="S27" s="36">
        <v>5174.3999999999996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</row>
    <row r="28" spans="2:40" ht="15.6" x14ac:dyDescent="0.3">
      <c r="B28" s="44" t="s">
        <v>76</v>
      </c>
      <c r="C28" s="47">
        <v>0</v>
      </c>
      <c r="D28" s="48" t="s">
        <v>91</v>
      </c>
      <c r="E28" s="48" t="s">
        <v>99</v>
      </c>
      <c r="F28" s="49" t="s">
        <v>93</v>
      </c>
      <c r="G28" s="44">
        <v>2026</v>
      </c>
      <c r="H28" s="50">
        <v>340</v>
      </c>
      <c r="I28" s="51" t="s">
        <v>80</v>
      </c>
      <c r="J28" s="35">
        <v>34000</v>
      </c>
      <c r="K28" s="36">
        <v>1135.5999999999999</v>
      </c>
      <c r="L28" s="36">
        <v>1941.4</v>
      </c>
      <c r="M28" s="36">
        <v>10363.200000000001</v>
      </c>
      <c r="N28" s="36">
        <v>10689.6</v>
      </c>
      <c r="O28" s="36">
        <v>1941.4</v>
      </c>
      <c r="P28" s="36">
        <v>5181.6000000000004</v>
      </c>
      <c r="Q28" s="36">
        <v>1438.2</v>
      </c>
      <c r="R28" s="36">
        <v>0</v>
      </c>
      <c r="S28" s="36">
        <v>1309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</row>
    <row r="29" spans="2:40" ht="15.6" x14ac:dyDescent="0.3">
      <c r="B29" s="44" t="s">
        <v>76</v>
      </c>
      <c r="C29" s="47">
        <v>0</v>
      </c>
      <c r="D29" s="48" t="s">
        <v>94</v>
      </c>
      <c r="E29" s="48" t="s">
        <v>99</v>
      </c>
      <c r="F29" s="49" t="s">
        <v>95</v>
      </c>
      <c r="G29" s="44">
        <v>2026</v>
      </c>
      <c r="H29" s="50">
        <v>105</v>
      </c>
      <c r="I29" s="51" t="s">
        <v>80</v>
      </c>
      <c r="J29" s="35">
        <v>126000</v>
      </c>
      <c r="K29" s="36">
        <v>1801.8</v>
      </c>
      <c r="L29" s="36">
        <v>3603.6</v>
      </c>
      <c r="M29" s="36">
        <v>24003</v>
      </c>
      <c r="N29" s="36">
        <v>13204.8</v>
      </c>
      <c r="O29" s="36">
        <v>3603.6</v>
      </c>
      <c r="P29" s="36">
        <v>72021.600000000006</v>
      </c>
      <c r="Q29" s="36">
        <v>2910.6</v>
      </c>
      <c r="R29" s="36">
        <v>0</v>
      </c>
      <c r="S29" s="36">
        <v>4851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</row>
    <row r="30" spans="2:40" ht="15.6" x14ac:dyDescent="0.3">
      <c r="B30" s="44" t="s">
        <v>76</v>
      </c>
      <c r="C30" s="47">
        <v>0</v>
      </c>
      <c r="D30" s="48" t="s">
        <v>91</v>
      </c>
      <c r="E30" s="48" t="s">
        <v>100</v>
      </c>
      <c r="F30" s="49" t="s">
        <v>93</v>
      </c>
      <c r="G30" s="44">
        <v>2026</v>
      </c>
      <c r="H30" s="50">
        <v>1046</v>
      </c>
      <c r="I30" s="51" t="s">
        <v>80</v>
      </c>
      <c r="J30" s="35">
        <v>104600</v>
      </c>
      <c r="K30" s="36">
        <v>3493.64</v>
      </c>
      <c r="L30" s="36">
        <v>5972.66</v>
      </c>
      <c r="M30" s="36">
        <v>31882.080000000002</v>
      </c>
      <c r="N30" s="36">
        <v>32886.239999999998</v>
      </c>
      <c r="O30" s="36">
        <v>5972.66</v>
      </c>
      <c r="P30" s="36">
        <v>15941.04</v>
      </c>
      <c r="Q30" s="36">
        <v>4424.5800000000008</v>
      </c>
      <c r="R30" s="36">
        <v>0</v>
      </c>
      <c r="S30" s="36">
        <v>4027.1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</row>
    <row r="31" spans="2:40" ht="15.6" x14ac:dyDescent="0.3">
      <c r="B31" s="44" t="s">
        <v>76</v>
      </c>
      <c r="C31" s="47">
        <v>0</v>
      </c>
      <c r="D31" s="48" t="s">
        <v>94</v>
      </c>
      <c r="E31" s="48" t="s">
        <v>100</v>
      </c>
      <c r="F31" s="49" t="s">
        <v>95</v>
      </c>
      <c r="G31" s="44">
        <v>2026</v>
      </c>
      <c r="H31" s="50">
        <v>477</v>
      </c>
      <c r="I31" s="51" t="s">
        <v>80</v>
      </c>
      <c r="J31" s="35">
        <v>572400</v>
      </c>
      <c r="K31" s="36">
        <v>8185.32</v>
      </c>
      <c r="L31" s="36">
        <v>16370.64</v>
      </c>
      <c r="M31" s="36">
        <v>109042.2</v>
      </c>
      <c r="N31" s="36">
        <v>59987.519999999997</v>
      </c>
      <c r="O31" s="36">
        <v>16370.64</v>
      </c>
      <c r="P31" s="36">
        <v>327183.83999999997</v>
      </c>
      <c r="Q31" s="36">
        <v>13222.44</v>
      </c>
      <c r="R31" s="36">
        <v>0</v>
      </c>
      <c r="S31" s="36">
        <v>22037.4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</row>
    <row r="32" spans="2:40" ht="15.6" x14ac:dyDescent="0.3">
      <c r="B32" s="44" t="s">
        <v>76</v>
      </c>
      <c r="C32" s="47">
        <v>0</v>
      </c>
      <c r="D32" s="48" t="s">
        <v>91</v>
      </c>
      <c r="E32" s="48" t="s">
        <v>101</v>
      </c>
      <c r="F32" s="49" t="s">
        <v>93</v>
      </c>
      <c r="G32" s="44">
        <v>2026</v>
      </c>
      <c r="H32" s="50">
        <v>36</v>
      </c>
      <c r="I32" s="51" t="s">
        <v>80</v>
      </c>
      <c r="J32" s="35">
        <v>3600</v>
      </c>
      <c r="K32" s="36">
        <v>120.24</v>
      </c>
      <c r="L32" s="36">
        <v>205.56</v>
      </c>
      <c r="M32" s="36">
        <v>1097.28</v>
      </c>
      <c r="N32" s="36">
        <v>1131.8399999999999</v>
      </c>
      <c r="O32" s="36">
        <v>205.56</v>
      </c>
      <c r="P32" s="36">
        <v>548.64</v>
      </c>
      <c r="Q32" s="36">
        <v>152.28000000000003</v>
      </c>
      <c r="R32" s="36">
        <v>0</v>
      </c>
      <c r="S32" s="36">
        <v>138.6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</row>
    <row r="33" spans="2:40" ht="15.6" x14ac:dyDescent="0.3">
      <c r="B33" s="44" t="s">
        <v>76</v>
      </c>
      <c r="C33" s="47">
        <v>0</v>
      </c>
      <c r="D33" s="48" t="s">
        <v>94</v>
      </c>
      <c r="E33" s="48" t="s">
        <v>101</v>
      </c>
      <c r="F33" s="49" t="s">
        <v>95</v>
      </c>
      <c r="G33" s="44">
        <v>2026</v>
      </c>
      <c r="H33" s="50">
        <v>110</v>
      </c>
      <c r="I33" s="51" t="s">
        <v>80</v>
      </c>
      <c r="J33" s="35">
        <v>132000</v>
      </c>
      <c r="K33" s="36">
        <v>1887.6</v>
      </c>
      <c r="L33" s="36">
        <v>3775.2</v>
      </c>
      <c r="M33" s="36">
        <v>25146</v>
      </c>
      <c r="N33" s="36">
        <v>13833.6</v>
      </c>
      <c r="O33" s="36">
        <v>3775.2</v>
      </c>
      <c r="P33" s="36">
        <v>75451.199999999997</v>
      </c>
      <c r="Q33" s="36">
        <v>3049.2</v>
      </c>
      <c r="R33" s="36">
        <v>0</v>
      </c>
      <c r="S33" s="36">
        <v>5082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</row>
    <row r="34" spans="2:40" ht="15.6" x14ac:dyDescent="0.3">
      <c r="B34" s="44" t="s">
        <v>76</v>
      </c>
      <c r="C34" s="47">
        <v>0</v>
      </c>
      <c r="D34" s="48" t="s">
        <v>102</v>
      </c>
      <c r="E34" s="48" t="s">
        <v>103</v>
      </c>
      <c r="F34" s="49" t="s">
        <v>79</v>
      </c>
      <c r="G34" s="44">
        <v>2027</v>
      </c>
      <c r="H34" s="50">
        <v>100</v>
      </c>
      <c r="I34" s="51" t="s">
        <v>80</v>
      </c>
      <c r="J34" s="35">
        <v>400000</v>
      </c>
      <c r="K34" s="36">
        <v>30480</v>
      </c>
      <c r="L34" s="36">
        <v>30480</v>
      </c>
      <c r="M34" s="36">
        <v>159919.99999999997</v>
      </c>
      <c r="N34" s="36">
        <v>79959.999999999985</v>
      </c>
      <c r="O34" s="36">
        <v>30480</v>
      </c>
      <c r="P34" s="36">
        <v>19040</v>
      </c>
      <c r="Q34" s="36">
        <v>34240</v>
      </c>
      <c r="R34" s="36">
        <v>0</v>
      </c>
      <c r="S34" s="36">
        <v>15400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</row>
    <row r="35" spans="2:40" ht="15.6" x14ac:dyDescent="0.3">
      <c r="B35" s="44" t="s">
        <v>76</v>
      </c>
      <c r="C35" s="47">
        <v>0</v>
      </c>
      <c r="D35" s="48" t="s">
        <v>104</v>
      </c>
      <c r="E35" s="48" t="s">
        <v>100</v>
      </c>
      <c r="F35" s="49" t="s">
        <v>86</v>
      </c>
      <c r="G35" s="44">
        <v>2027</v>
      </c>
      <c r="H35" s="50">
        <v>280</v>
      </c>
      <c r="I35" s="51" t="s">
        <v>80</v>
      </c>
      <c r="J35" s="35">
        <v>2800000</v>
      </c>
      <c r="K35" s="36">
        <v>213360</v>
      </c>
      <c r="L35" s="36">
        <v>213360</v>
      </c>
      <c r="M35" s="36">
        <v>1119439.9999999998</v>
      </c>
      <c r="N35" s="36">
        <v>559719.99999999988</v>
      </c>
      <c r="O35" s="36">
        <v>213360</v>
      </c>
      <c r="P35" s="36">
        <v>133280</v>
      </c>
      <c r="Q35" s="36">
        <v>239680</v>
      </c>
      <c r="R35" s="36">
        <v>0</v>
      </c>
      <c r="S35" s="36">
        <v>107800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</row>
    <row r="36" spans="2:40" ht="15.6" x14ac:dyDescent="0.3">
      <c r="B36" s="44" t="s">
        <v>76</v>
      </c>
      <c r="C36" s="47">
        <v>0</v>
      </c>
      <c r="D36" s="48" t="s">
        <v>105</v>
      </c>
      <c r="E36" s="48" t="s">
        <v>106</v>
      </c>
      <c r="F36" s="49" t="s">
        <v>86</v>
      </c>
      <c r="G36" s="44">
        <v>2028</v>
      </c>
      <c r="H36" s="50">
        <v>50</v>
      </c>
      <c r="I36" s="51" t="s">
        <v>80</v>
      </c>
      <c r="J36" s="35">
        <v>500000</v>
      </c>
      <c r="K36" s="36">
        <v>38100</v>
      </c>
      <c r="L36" s="36">
        <v>38100</v>
      </c>
      <c r="M36" s="36">
        <v>199900</v>
      </c>
      <c r="N36" s="36">
        <v>99950</v>
      </c>
      <c r="O36" s="36">
        <v>38100</v>
      </c>
      <c r="P36" s="36">
        <v>23800</v>
      </c>
      <c r="Q36" s="36">
        <v>42800</v>
      </c>
      <c r="R36" s="36">
        <v>0</v>
      </c>
      <c r="S36" s="36">
        <v>19250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</row>
    <row r="37" spans="2:40" ht="15.6" x14ac:dyDescent="0.3">
      <c r="B37" s="44" t="s">
        <v>76</v>
      </c>
      <c r="C37" s="47">
        <v>0</v>
      </c>
      <c r="D37" s="48" t="s">
        <v>105</v>
      </c>
      <c r="E37" s="48" t="s">
        <v>107</v>
      </c>
      <c r="F37" s="49" t="s">
        <v>86</v>
      </c>
      <c r="G37" s="44">
        <v>2028</v>
      </c>
      <c r="H37" s="50">
        <v>50</v>
      </c>
      <c r="I37" s="51" t="s">
        <v>80</v>
      </c>
      <c r="J37" s="35">
        <v>500000</v>
      </c>
      <c r="K37" s="36">
        <v>38100</v>
      </c>
      <c r="L37" s="36">
        <v>38100</v>
      </c>
      <c r="M37" s="36">
        <v>199900</v>
      </c>
      <c r="N37" s="36">
        <v>99950</v>
      </c>
      <c r="O37" s="36">
        <v>38100</v>
      </c>
      <c r="P37" s="36">
        <v>23800</v>
      </c>
      <c r="Q37" s="36">
        <v>42800</v>
      </c>
      <c r="R37" s="36">
        <v>0</v>
      </c>
      <c r="S37" s="36">
        <v>19250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</row>
    <row r="38" spans="2:40" ht="15.6" x14ac:dyDescent="0.3">
      <c r="B38" s="44" t="s">
        <v>76</v>
      </c>
      <c r="C38" s="47">
        <v>0</v>
      </c>
      <c r="D38" s="48" t="s">
        <v>105</v>
      </c>
      <c r="E38" s="48" t="s">
        <v>108</v>
      </c>
      <c r="F38" s="49" t="s">
        <v>86</v>
      </c>
      <c r="G38" s="44">
        <v>2028</v>
      </c>
      <c r="H38" s="50">
        <v>50</v>
      </c>
      <c r="I38" s="51" t="s">
        <v>80</v>
      </c>
      <c r="J38" s="35">
        <v>500000</v>
      </c>
      <c r="K38" s="36">
        <v>38100</v>
      </c>
      <c r="L38" s="36">
        <v>38100</v>
      </c>
      <c r="M38" s="36">
        <v>199900</v>
      </c>
      <c r="N38" s="36">
        <v>99950</v>
      </c>
      <c r="O38" s="36">
        <v>38100</v>
      </c>
      <c r="P38" s="36">
        <v>23800</v>
      </c>
      <c r="Q38" s="36">
        <v>42800</v>
      </c>
      <c r="R38" s="36">
        <v>0</v>
      </c>
      <c r="S38" s="36">
        <v>19250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  <c r="AM38" s="52">
        <v>0</v>
      </c>
      <c r="AN38" s="52">
        <v>0</v>
      </c>
    </row>
    <row r="39" spans="2:40" ht="15.6" x14ac:dyDescent="0.3">
      <c r="B39" s="44" t="s">
        <v>76</v>
      </c>
      <c r="C39" s="47">
        <v>0</v>
      </c>
      <c r="D39" s="48" t="s">
        <v>105</v>
      </c>
      <c r="E39" s="48" t="s">
        <v>109</v>
      </c>
      <c r="F39" s="49" t="s">
        <v>86</v>
      </c>
      <c r="G39" s="44">
        <v>2028</v>
      </c>
      <c r="H39" s="50">
        <v>50</v>
      </c>
      <c r="I39" s="51" t="s">
        <v>80</v>
      </c>
      <c r="J39" s="35">
        <v>500000</v>
      </c>
      <c r="K39" s="36">
        <v>38100</v>
      </c>
      <c r="L39" s="36">
        <v>38100</v>
      </c>
      <c r="M39" s="36">
        <v>199900</v>
      </c>
      <c r="N39" s="36">
        <v>99950</v>
      </c>
      <c r="O39" s="36">
        <v>38100</v>
      </c>
      <c r="P39" s="36">
        <v>23800</v>
      </c>
      <c r="Q39" s="36">
        <v>42800</v>
      </c>
      <c r="R39" s="36">
        <v>0</v>
      </c>
      <c r="S39" s="36">
        <v>19250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</row>
    <row r="40" spans="2:40" ht="15.6" x14ac:dyDescent="0.3">
      <c r="B40" s="44" t="s">
        <v>76</v>
      </c>
      <c r="C40" s="47">
        <v>0</v>
      </c>
      <c r="D40" s="48" t="s">
        <v>110</v>
      </c>
      <c r="E40" s="48" t="s">
        <v>111</v>
      </c>
      <c r="F40" s="49" t="s">
        <v>79</v>
      </c>
      <c r="G40" s="44">
        <v>2028</v>
      </c>
      <c r="H40" s="50">
        <v>250</v>
      </c>
      <c r="I40" s="51" t="s">
        <v>80</v>
      </c>
      <c r="J40" s="35">
        <v>1000000</v>
      </c>
      <c r="K40" s="36">
        <v>76200</v>
      </c>
      <c r="L40" s="36">
        <v>76200</v>
      </c>
      <c r="M40" s="36">
        <v>399800</v>
      </c>
      <c r="N40" s="36">
        <v>199900</v>
      </c>
      <c r="O40" s="36">
        <v>76200</v>
      </c>
      <c r="P40" s="36">
        <v>47600</v>
      </c>
      <c r="Q40" s="36">
        <v>85600</v>
      </c>
      <c r="R40" s="36">
        <v>0</v>
      </c>
      <c r="S40" s="36">
        <v>38500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</row>
    <row r="41" spans="2:40" ht="15.6" x14ac:dyDescent="0.3">
      <c r="B41" s="44" t="s">
        <v>76</v>
      </c>
      <c r="C41" s="47">
        <v>0</v>
      </c>
      <c r="D41" s="48" t="s">
        <v>110</v>
      </c>
      <c r="E41" s="48" t="s">
        <v>112</v>
      </c>
      <c r="F41" s="49" t="s">
        <v>79</v>
      </c>
      <c r="G41" s="44">
        <v>2028</v>
      </c>
      <c r="H41" s="50">
        <v>300</v>
      </c>
      <c r="I41" s="51" t="s">
        <v>80</v>
      </c>
      <c r="J41" s="35">
        <v>1200000</v>
      </c>
      <c r="K41" s="36">
        <v>91440</v>
      </c>
      <c r="L41" s="36">
        <v>91440</v>
      </c>
      <c r="M41" s="36">
        <v>479759.99999999994</v>
      </c>
      <c r="N41" s="36">
        <v>239879.99999999997</v>
      </c>
      <c r="O41" s="36">
        <v>91440</v>
      </c>
      <c r="P41" s="36">
        <v>57120</v>
      </c>
      <c r="Q41" s="36">
        <v>102720</v>
      </c>
      <c r="R41" s="36">
        <v>0</v>
      </c>
      <c r="S41" s="36">
        <v>46200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0</v>
      </c>
      <c r="AN41" s="52">
        <v>0</v>
      </c>
    </row>
    <row r="42" spans="2:40" ht="15.6" x14ac:dyDescent="0.3">
      <c r="B42" s="44" t="s">
        <v>76</v>
      </c>
      <c r="C42" s="47">
        <v>0</v>
      </c>
      <c r="D42" s="48" t="s">
        <v>110</v>
      </c>
      <c r="E42" s="48" t="s">
        <v>113</v>
      </c>
      <c r="F42" s="49" t="s">
        <v>79</v>
      </c>
      <c r="G42" s="44">
        <v>2028</v>
      </c>
      <c r="H42" s="50">
        <v>300</v>
      </c>
      <c r="I42" s="51" t="s">
        <v>80</v>
      </c>
      <c r="J42" s="35">
        <v>1200000</v>
      </c>
      <c r="K42" s="36">
        <v>91440</v>
      </c>
      <c r="L42" s="36">
        <v>91440</v>
      </c>
      <c r="M42" s="36">
        <v>479759.99999999994</v>
      </c>
      <c r="N42" s="36">
        <v>239879.99999999997</v>
      </c>
      <c r="O42" s="36">
        <v>91440</v>
      </c>
      <c r="P42" s="36">
        <v>57120</v>
      </c>
      <c r="Q42" s="36">
        <v>102720</v>
      </c>
      <c r="R42" s="36">
        <v>0</v>
      </c>
      <c r="S42" s="36">
        <v>46200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 s="52">
        <v>0</v>
      </c>
      <c r="AN42" s="52">
        <v>0</v>
      </c>
    </row>
    <row r="43" spans="2:40" ht="15.6" x14ac:dyDescent="0.3">
      <c r="B43" s="44" t="s">
        <v>76</v>
      </c>
      <c r="C43" s="47">
        <v>0</v>
      </c>
      <c r="D43" s="48" t="s">
        <v>114</v>
      </c>
      <c r="E43" s="48" t="s">
        <v>115</v>
      </c>
      <c r="F43" s="49" t="s">
        <v>93</v>
      </c>
      <c r="G43" s="44">
        <v>2027</v>
      </c>
      <c r="H43" s="50">
        <v>1411</v>
      </c>
      <c r="I43" s="51" t="s">
        <v>80</v>
      </c>
      <c r="J43" s="35">
        <v>141100</v>
      </c>
      <c r="K43" s="36">
        <v>4712.74</v>
      </c>
      <c r="L43" s="36">
        <v>8056.81</v>
      </c>
      <c r="M43" s="36">
        <v>43007.28</v>
      </c>
      <c r="N43" s="36">
        <v>44361.84</v>
      </c>
      <c r="O43" s="36">
        <v>8056.81</v>
      </c>
      <c r="P43" s="36">
        <v>21503.64</v>
      </c>
      <c r="Q43" s="36">
        <v>5968.5300000000016</v>
      </c>
      <c r="R43" s="36">
        <v>0</v>
      </c>
      <c r="S43" s="36">
        <v>5432.35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</row>
    <row r="44" spans="2:40" ht="15.6" x14ac:dyDescent="0.3">
      <c r="B44" s="44" t="s">
        <v>76</v>
      </c>
      <c r="C44" s="47">
        <v>0</v>
      </c>
      <c r="D44" s="48" t="s">
        <v>116</v>
      </c>
      <c r="E44" s="48" t="s">
        <v>115</v>
      </c>
      <c r="F44" s="49" t="s">
        <v>95</v>
      </c>
      <c r="G44" s="44">
        <v>2027</v>
      </c>
      <c r="H44" s="50">
        <v>1965.7</v>
      </c>
      <c r="I44" s="51" t="s">
        <v>80</v>
      </c>
      <c r="J44" s="35">
        <v>2358840</v>
      </c>
      <c r="K44" s="36">
        <v>33731.411999999997</v>
      </c>
      <c r="L44" s="36">
        <v>67462.823999999993</v>
      </c>
      <c r="M44" s="36">
        <v>449359.02</v>
      </c>
      <c r="N44" s="36">
        <v>247206.432</v>
      </c>
      <c r="O44" s="36">
        <v>67462.823999999993</v>
      </c>
      <c r="P44" s="36">
        <v>1348312.9440000001</v>
      </c>
      <c r="Q44" s="36">
        <v>54489.204000000005</v>
      </c>
      <c r="R44" s="36">
        <v>0</v>
      </c>
      <c r="S44" s="36">
        <v>90815.34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 s="52">
        <v>0</v>
      </c>
      <c r="AN44" s="52">
        <v>0</v>
      </c>
    </row>
    <row r="45" spans="2:40" ht="15.6" x14ac:dyDescent="0.3">
      <c r="B45" s="44" t="s">
        <v>76</v>
      </c>
      <c r="C45" s="47">
        <v>0</v>
      </c>
      <c r="D45" s="48" t="s">
        <v>114</v>
      </c>
      <c r="E45" s="48" t="s">
        <v>85</v>
      </c>
      <c r="F45" s="49" t="s">
        <v>93</v>
      </c>
      <c r="G45" s="44">
        <v>2027</v>
      </c>
      <c r="H45" s="50">
        <v>711</v>
      </c>
      <c r="I45" s="51" t="s">
        <v>80</v>
      </c>
      <c r="J45" s="35">
        <v>71100</v>
      </c>
      <c r="K45" s="36">
        <v>2374.7399999999998</v>
      </c>
      <c r="L45" s="36">
        <v>4059.81</v>
      </c>
      <c r="M45" s="36">
        <v>21671.279999999999</v>
      </c>
      <c r="N45" s="36">
        <v>22353.84</v>
      </c>
      <c r="O45" s="36">
        <v>4059.81</v>
      </c>
      <c r="P45" s="36">
        <v>10835.64</v>
      </c>
      <c r="Q45" s="36">
        <v>3007.5300000000007</v>
      </c>
      <c r="R45" s="36">
        <v>0</v>
      </c>
      <c r="S45" s="36">
        <v>2737.35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</row>
    <row r="46" spans="2:40" ht="15.6" x14ac:dyDescent="0.3">
      <c r="B46" s="44" t="s">
        <v>76</v>
      </c>
      <c r="C46" s="47">
        <v>0</v>
      </c>
      <c r="D46" s="48" t="s">
        <v>116</v>
      </c>
      <c r="E46" s="48" t="s">
        <v>85</v>
      </c>
      <c r="F46" s="49" t="s">
        <v>95</v>
      </c>
      <c r="G46" s="44">
        <v>2027</v>
      </c>
      <c r="H46" s="50">
        <v>426.08</v>
      </c>
      <c r="I46" s="51" t="s">
        <v>80</v>
      </c>
      <c r="J46" s="35">
        <v>511296</v>
      </c>
      <c r="K46" s="36">
        <v>7311.532799999999</v>
      </c>
      <c r="L46" s="36">
        <v>14623.065599999998</v>
      </c>
      <c r="M46" s="36">
        <v>97401.888000000006</v>
      </c>
      <c r="N46" s="36">
        <v>53583.820800000001</v>
      </c>
      <c r="O46" s="36">
        <v>14623.065599999998</v>
      </c>
      <c r="P46" s="36">
        <v>292256.79359999998</v>
      </c>
      <c r="Q46" s="36">
        <v>11810.937599999999</v>
      </c>
      <c r="R46" s="36">
        <v>0</v>
      </c>
      <c r="S46" s="36">
        <v>19684.896000000001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 s="52">
        <v>0</v>
      </c>
      <c r="AN46" s="52">
        <v>0</v>
      </c>
    </row>
    <row r="47" spans="2:40" ht="15.6" x14ac:dyDescent="0.3">
      <c r="B47" s="44" t="s">
        <v>76</v>
      </c>
      <c r="C47" s="47">
        <v>0</v>
      </c>
      <c r="D47" s="48" t="s">
        <v>114</v>
      </c>
      <c r="E47" s="48" t="s">
        <v>117</v>
      </c>
      <c r="F47" s="49" t="s">
        <v>93</v>
      </c>
      <c r="G47" s="44">
        <v>2027</v>
      </c>
      <c r="H47" s="50">
        <v>1676</v>
      </c>
      <c r="I47" s="51" t="s">
        <v>80</v>
      </c>
      <c r="J47" s="35">
        <v>167600</v>
      </c>
      <c r="K47" s="36">
        <v>5597.84</v>
      </c>
      <c r="L47" s="36">
        <v>9569.9599999999991</v>
      </c>
      <c r="M47" s="36">
        <v>51084.480000000003</v>
      </c>
      <c r="N47" s="36">
        <v>52693.440000000002</v>
      </c>
      <c r="O47" s="36">
        <v>9569.9599999999991</v>
      </c>
      <c r="P47" s="36">
        <v>25542.240000000002</v>
      </c>
      <c r="Q47" s="36">
        <v>7089.4800000000014</v>
      </c>
      <c r="R47" s="36">
        <v>0</v>
      </c>
      <c r="S47" s="36">
        <v>6452.6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</row>
    <row r="48" spans="2:40" ht="15.6" x14ac:dyDescent="0.3">
      <c r="B48" s="44" t="s">
        <v>76</v>
      </c>
      <c r="C48" s="47">
        <v>0</v>
      </c>
      <c r="D48" s="48" t="s">
        <v>116</v>
      </c>
      <c r="E48" s="48" t="s">
        <v>117</v>
      </c>
      <c r="F48" s="49" t="s">
        <v>95</v>
      </c>
      <c r="G48" s="44">
        <v>2027</v>
      </c>
      <c r="H48" s="50">
        <v>225.53</v>
      </c>
      <c r="I48" s="51" t="s">
        <v>80</v>
      </c>
      <c r="J48" s="35">
        <v>270636</v>
      </c>
      <c r="K48" s="36">
        <v>3870.0947999999999</v>
      </c>
      <c r="L48" s="36">
        <v>7740.1895999999997</v>
      </c>
      <c r="M48" s="36">
        <v>51556.157999999996</v>
      </c>
      <c r="N48" s="36">
        <v>28362.652800000003</v>
      </c>
      <c r="O48" s="36">
        <v>7740.1895999999997</v>
      </c>
      <c r="P48" s="36">
        <v>154695.53760000001</v>
      </c>
      <c r="Q48" s="36">
        <v>6251.6916000000001</v>
      </c>
      <c r="R48" s="36">
        <v>0</v>
      </c>
      <c r="S48" s="36">
        <v>10419.485999999999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</row>
    <row r="49" spans="2:40" ht="31.2" x14ac:dyDescent="0.3">
      <c r="B49" s="44" t="s">
        <v>76</v>
      </c>
      <c r="C49" s="47">
        <v>0</v>
      </c>
      <c r="D49" s="48" t="s">
        <v>114</v>
      </c>
      <c r="E49" s="48" t="s">
        <v>83</v>
      </c>
      <c r="F49" s="49" t="s">
        <v>93</v>
      </c>
      <c r="G49" s="44">
        <v>2027</v>
      </c>
      <c r="H49" s="50">
        <v>1702</v>
      </c>
      <c r="I49" s="51" t="s">
        <v>80</v>
      </c>
      <c r="J49" s="35">
        <v>170200</v>
      </c>
      <c r="K49" s="36">
        <v>5684.68</v>
      </c>
      <c r="L49" s="36">
        <v>9718.42</v>
      </c>
      <c r="M49" s="36">
        <v>51876.959999999999</v>
      </c>
      <c r="N49" s="36">
        <v>53510.879999999997</v>
      </c>
      <c r="O49" s="36">
        <v>9718.42</v>
      </c>
      <c r="P49" s="36">
        <v>25938.48</v>
      </c>
      <c r="Q49" s="36">
        <v>7199.4600000000009</v>
      </c>
      <c r="R49" s="36">
        <v>0</v>
      </c>
      <c r="S49" s="36">
        <v>6552.7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36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</row>
    <row r="50" spans="2:40" ht="31.2" x14ac:dyDescent="0.3">
      <c r="B50" s="44" t="s">
        <v>76</v>
      </c>
      <c r="C50" s="47">
        <v>0</v>
      </c>
      <c r="D50" s="48" t="s">
        <v>116</v>
      </c>
      <c r="E50" s="48" t="s">
        <v>83</v>
      </c>
      <c r="F50" s="49" t="s">
        <v>95</v>
      </c>
      <c r="G50" s="44">
        <v>2027</v>
      </c>
      <c r="H50" s="50">
        <v>653.17999999999995</v>
      </c>
      <c r="I50" s="51" t="s">
        <v>80</v>
      </c>
      <c r="J50" s="35">
        <v>783815.99999999988</v>
      </c>
      <c r="K50" s="36">
        <v>11208.568799999999</v>
      </c>
      <c r="L50" s="36">
        <v>22417.137599999998</v>
      </c>
      <c r="M50" s="36">
        <v>149316.94799999997</v>
      </c>
      <c r="N50" s="36">
        <v>82143.916799999992</v>
      </c>
      <c r="O50" s="36">
        <v>22417.137599999998</v>
      </c>
      <c r="P50" s="36">
        <v>448029.22559999989</v>
      </c>
      <c r="Q50" s="36">
        <v>18106.149599999997</v>
      </c>
      <c r="R50" s="36">
        <v>0</v>
      </c>
      <c r="S50" s="36">
        <v>30176.915999999997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</row>
    <row r="51" spans="2:40" ht="15.6" x14ac:dyDescent="0.3">
      <c r="B51" s="44" t="s">
        <v>76</v>
      </c>
      <c r="C51" s="47">
        <v>0</v>
      </c>
      <c r="D51" s="48" t="s">
        <v>114</v>
      </c>
      <c r="E51" s="48" t="s">
        <v>78</v>
      </c>
      <c r="F51" s="49" t="s">
        <v>93</v>
      </c>
      <c r="G51" s="44">
        <v>2027</v>
      </c>
      <c r="H51" s="50">
        <v>460</v>
      </c>
      <c r="I51" s="51" t="s">
        <v>80</v>
      </c>
      <c r="J51" s="35">
        <v>46000</v>
      </c>
      <c r="K51" s="36">
        <v>1536.4</v>
      </c>
      <c r="L51" s="36">
        <v>2626.6</v>
      </c>
      <c r="M51" s="36">
        <v>14020.8</v>
      </c>
      <c r="N51" s="36">
        <v>14462.4</v>
      </c>
      <c r="O51" s="36">
        <v>2626.6</v>
      </c>
      <c r="P51" s="36">
        <v>7010.4</v>
      </c>
      <c r="Q51" s="36">
        <v>1945.8000000000002</v>
      </c>
      <c r="R51" s="36">
        <v>0</v>
      </c>
      <c r="S51" s="36">
        <v>1771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36">
        <v>0</v>
      </c>
      <c r="AE51" s="52">
        <v>0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</row>
    <row r="52" spans="2:40" ht="15.6" x14ac:dyDescent="0.3">
      <c r="B52" s="44" t="s">
        <v>76</v>
      </c>
      <c r="C52" s="47">
        <v>0</v>
      </c>
      <c r="D52" s="48" t="s">
        <v>116</v>
      </c>
      <c r="E52" s="48" t="s">
        <v>78</v>
      </c>
      <c r="F52" s="49" t="s">
        <v>95</v>
      </c>
      <c r="G52" s="44">
        <v>2027</v>
      </c>
      <c r="H52" s="50">
        <v>694.41</v>
      </c>
      <c r="I52" s="51" t="s">
        <v>80</v>
      </c>
      <c r="J52" s="35">
        <v>833292</v>
      </c>
      <c r="K52" s="36">
        <v>11916.0756</v>
      </c>
      <c r="L52" s="36">
        <v>23832.1512</v>
      </c>
      <c r="M52" s="36">
        <v>158742.12600000002</v>
      </c>
      <c r="N52" s="36">
        <v>87329.001600000003</v>
      </c>
      <c r="O52" s="36">
        <v>23832.1512</v>
      </c>
      <c r="P52" s="36">
        <v>476309.7072</v>
      </c>
      <c r="Q52" s="36">
        <v>19249.0452</v>
      </c>
      <c r="R52" s="36">
        <v>0</v>
      </c>
      <c r="S52" s="36">
        <v>32081.742000000002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52">
        <v>0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</row>
    <row r="53" spans="2:40" ht="15.6" x14ac:dyDescent="0.3">
      <c r="B53" s="44" t="s">
        <v>76</v>
      </c>
      <c r="C53" s="47">
        <v>0</v>
      </c>
      <c r="D53" s="48" t="s">
        <v>114</v>
      </c>
      <c r="E53" s="48" t="s">
        <v>81</v>
      </c>
      <c r="F53" s="49" t="s">
        <v>93</v>
      </c>
      <c r="G53" s="44">
        <v>2027</v>
      </c>
      <c r="H53" s="50">
        <v>134</v>
      </c>
      <c r="I53" s="51" t="s">
        <v>80</v>
      </c>
      <c r="J53" s="35">
        <v>13400</v>
      </c>
      <c r="K53" s="36">
        <v>447.56</v>
      </c>
      <c r="L53" s="36">
        <v>765.14</v>
      </c>
      <c r="M53" s="36">
        <v>4084.32</v>
      </c>
      <c r="N53" s="36">
        <v>4212.96</v>
      </c>
      <c r="O53" s="36">
        <v>765.14</v>
      </c>
      <c r="P53" s="36">
        <v>2042.16</v>
      </c>
      <c r="Q53" s="36">
        <v>566.82000000000005</v>
      </c>
      <c r="R53" s="36">
        <v>0</v>
      </c>
      <c r="S53" s="36">
        <v>515.9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</row>
    <row r="54" spans="2:40" ht="15.6" x14ac:dyDescent="0.3">
      <c r="B54" s="44" t="s">
        <v>76</v>
      </c>
      <c r="C54" s="47">
        <v>0</v>
      </c>
      <c r="D54" s="48" t="s">
        <v>116</v>
      </c>
      <c r="E54" s="48" t="s">
        <v>81</v>
      </c>
      <c r="F54" s="49" t="s">
        <v>95</v>
      </c>
      <c r="G54" s="44">
        <v>2027</v>
      </c>
      <c r="H54" s="50">
        <v>224.21</v>
      </c>
      <c r="I54" s="51" t="s">
        <v>80</v>
      </c>
      <c r="J54" s="35">
        <v>269052</v>
      </c>
      <c r="K54" s="36">
        <v>3847.4436000000001</v>
      </c>
      <c r="L54" s="36">
        <v>7694.8872000000001</v>
      </c>
      <c r="M54" s="36">
        <v>51254.406000000003</v>
      </c>
      <c r="N54" s="36">
        <v>28196.649600000001</v>
      </c>
      <c r="O54" s="36">
        <v>7694.8872000000001</v>
      </c>
      <c r="P54" s="36">
        <v>153790.12319999997</v>
      </c>
      <c r="Q54" s="36">
        <v>6215.1012000000001</v>
      </c>
      <c r="R54" s="36">
        <v>0</v>
      </c>
      <c r="S54" s="36">
        <v>10358.502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0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</row>
    <row r="55" spans="2:40" ht="15.6" x14ac:dyDescent="0.3">
      <c r="B55" s="44" t="s">
        <v>76</v>
      </c>
      <c r="C55" s="47">
        <v>0</v>
      </c>
      <c r="D55" s="48" t="s">
        <v>114</v>
      </c>
      <c r="E55" s="48" t="s">
        <v>106</v>
      </c>
      <c r="F55" s="49" t="s">
        <v>93</v>
      </c>
      <c r="G55" s="44">
        <v>2027</v>
      </c>
      <c r="H55" s="50">
        <v>120</v>
      </c>
      <c r="I55" s="51" t="s">
        <v>80</v>
      </c>
      <c r="J55" s="35">
        <v>12000</v>
      </c>
      <c r="K55" s="36">
        <v>400.8</v>
      </c>
      <c r="L55" s="36">
        <v>685.2</v>
      </c>
      <c r="M55" s="36">
        <v>3657.6</v>
      </c>
      <c r="N55" s="36">
        <v>3772.8</v>
      </c>
      <c r="O55" s="36">
        <v>685.2</v>
      </c>
      <c r="P55" s="36">
        <v>1828.8</v>
      </c>
      <c r="Q55" s="36">
        <v>507.60000000000008</v>
      </c>
      <c r="R55" s="36">
        <v>0</v>
      </c>
      <c r="S55" s="36">
        <v>462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0</v>
      </c>
      <c r="AC55" s="36">
        <v>0</v>
      </c>
      <c r="AD55" s="36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</row>
    <row r="56" spans="2:40" ht="15.6" x14ac:dyDescent="0.3">
      <c r="B56" s="44" t="s">
        <v>76</v>
      </c>
      <c r="C56" s="47">
        <v>0</v>
      </c>
      <c r="D56" s="48" t="s">
        <v>116</v>
      </c>
      <c r="E56" s="48" t="s">
        <v>106</v>
      </c>
      <c r="F56" s="49" t="s">
        <v>95</v>
      </c>
      <c r="G56" s="44">
        <v>2027</v>
      </c>
      <c r="H56" s="50">
        <v>168.44</v>
      </c>
      <c r="I56" s="51" t="s">
        <v>80</v>
      </c>
      <c r="J56" s="35">
        <v>202128</v>
      </c>
      <c r="K56" s="36">
        <v>2890.4303999999997</v>
      </c>
      <c r="L56" s="36">
        <v>5780.8607999999995</v>
      </c>
      <c r="M56" s="36">
        <v>38505.384000000005</v>
      </c>
      <c r="N56" s="36">
        <v>21183.0144</v>
      </c>
      <c r="O56" s="36">
        <v>5780.8607999999995</v>
      </c>
      <c r="P56" s="36">
        <v>115536.36479999998</v>
      </c>
      <c r="Q56" s="36">
        <v>4669.1567999999997</v>
      </c>
      <c r="R56" s="36">
        <v>0</v>
      </c>
      <c r="S56" s="36">
        <v>7781.9280000000008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52">
        <v>0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</row>
    <row r="57" spans="2:40" ht="15.6" x14ac:dyDescent="0.3">
      <c r="B57" s="44" t="s">
        <v>76</v>
      </c>
      <c r="C57" s="47">
        <v>0</v>
      </c>
      <c r="D57" s="48" t="s">
        <v>114</v>
      </c>
      <c r="E57" s="48" t="s">
        <v>103</v>
      </c>
      <c r="F57" s="49" t="s">
        <v>93</v>
      </c>
      <c r="G57" s="44">
        <v>2027</v>
      </c>
      <c r="H57" s="50">
        <v>1080</v>
      </c>
      <c r="I57" s="51" t="s">
        <v>80</v>
      </c>
      <c r="J57" s="35">
        <v>108000</v>
      </c>
      <c r="K57" s="36">
        <v>3607.2</v>
      </c>
      <c r="L57" s="36">
        <v>6166.8</v>
      </c>
      <c r="M57" s="36">
        <v>32918.400000000001</v>
      </c>
      <c r="N57" s="36">
        <v>33955.199999999997</v>
      </c>
      <c r="O57" s="36">
        <v>6166.8</v>
      </c>
      <c r="P57" s="36">
        <v>16459.2</v>
      </c>
      <c r="Q57" s="36">
        <v>4568.4000000000005</v>
      </c>
      <c r="R57" s="36">
        <v>0</v>
      </c>
      <c r="S57" s="36">
        <v>4158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52">
        <v>0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</row>
    <row r="58" spans="2:40" ht="15.6" x14ac:dyDescent="0.3">
      <c r="B58" s="44" t="s">
        <v>76</v>
      </c>
      <c r="C58" s="47">
        <v>0</v>
      </c>
      <c r="D58" s="48" t="s">
        <v>116</v>
      </c>
      <c r="E58" s="48" t="s">
        <v>103</v>
      </c>
      <c r="F58" s="49" t="s">
        <v>95</v>
      </c>
      <c r="G58" s="44">
        <v>2027</v>
      </c>
      <c r="H58" s="50">
        <v>435.22</v>
      </c>
      <c r="I58" s="51" t="s">
        <v>80</v>
      </c>
      <c r="J58" s="35">
        <v>522264.00000000006</v>
      </c>
      <c r="K58" s="36">
        <v>7468.3752000000004</v>
      </c>
      <c r="L58" s="36">
        <v>14936.750400000001</v>
      </c>
      <c r="M58" s="36">
        <v>99491.292000000016</v>
      </c>
      <c r="N58" s="36">
        <v>54733.267200000009</v>
      </c>
      <c r="O58" s="36">
        <v>14936.750400000001</v>
      </c>
      <c r="P58" s="36">
        <v>298526.10240000003</v>
      </c>
      <c r="Q58" s="36">
        <v>12064.298400000001</v>
      </c>
      <c r="R58" s="36">
        <v>0</v>
      </c>
      <c r="S58" s="36">
        <v>20107.164000000004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52">
        <v>0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</row>
    <row r="59" spans="2:40" ht="15.6" x14ac:dyDescent="0.3">
      <c r="B59" s="44" t="s">
        <v>76</v>
      </c>
      <c r="C59" s="47">
        <v>0</v>
      </c>
      <c r="D59" s="48" t="s">
        <v>114</v>
      </c>
      <c r="E59" s="48" t="s">
        <v>107</v>
      </c>
      <c r="F59" s="49" t="s">
        <v>93</v>
      </c>
      <c r="G59" s="44">
        <v>2027</v>
      </c>
      <c r="H59" s="50">
        <v>1700</v>
      </c>
      <c r="I59" s="51" t="s">
        <v>80</v>
      </c>
      <c r="J59" s="35">
        <v>170000</v>
      </c>
      <c r="K59" s="36">
        <v>5678</v>
      </c>
      <c r="L59" s="36">
        <v>9707</v>
      </c>
      <c r="M59" s="36">
        <v>51816</v>
      </c>
      <c r="N59" s="36">
        <v>53448</v>
      </c>
      <c r="O59" s="36">
        <v>9707</v>
      </c>
      <c r="P59" s="36">
        <v>25908</v>
      </c>
      <c r="Q59" s="36">
        <v>7191.0000000000009</v>
      </c>
      <c r="R59" s="36">
        <v>0</v>
      </c>
      <c r="S59" s="36">
        <v>6545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52">
        <v>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</row>
    <row r="60" spans="2:40" ht="15.6" x14ac:dyDescent="0.3">
      <c r="B60" s="44" t="s">
        <v>76</v>
      </c>
      <c r="C60" s="47">
        <v>0</v>
      </c>
      <c r="D60" s="48" t="s">
        <v>116</v>
      </c>
      <c r="E60" s="48" t="s">
        <v>107</v>
      </c>
      <c r="F60" s="49" t="s">
        <v>95</v>
      </c>
      <c r="G60" s="44">
        <v>2027</v>
      </c>
      <c r="H60" s="50">
        <v>93.15</v>
      </c>
      <c r="I60" s="51" t="s">
        <v>80</v>
      </c>
      <c r="J60" s="35">
        <v>111780</v>
      </c>
      <c r="K60" s="36">
        <v>1598.454</v>
      </c>
      <c r="L60" s="36">
        <v>3196.9079999999999</v>
      </c>
      <c r="M60" s="36">
        <v>21294.09</v>
      </c>
      <c r="N60" s="36">
        <v>11714.544000000002</v>
      </c>
      <c r="O60" s="36">
        <v>3196.9079999999999</v>
      </c>
      <c r="P60" s="36">
        <v>63893.447999999997</v>
      </c>
      <c r="Q60" s="36">
        <v>2582.1180000000004</v>
      </c>
      <c r="R60" s="36">
        <v>0</v>
      </c>
      <c r="S60" s="36">
        <v>4303.53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</row>
    <row r="61" spans="2:40" ht="15.6" x14ac:dyDescent="0.3">
      <c r="B61" s="44" t="s">
        <v>76</v>
      </c>
      <c r="C61" s="47">
        <v>0</v>
      </c>
      <c r="D61" s="48" t="s">
        <v>114</v>
      </c>
      <c r="E61" s="48" t="s">
        <v>108</v>
      </c>
      <c r="F61" s="49" t="s">
        <v>93</v>
      </c>
      <c r="G61" s="44">
        <v>2027</v>
      </c>
      <c r="H61" s="50">
        <v>1700</v>
      </c>
      <c r="I61" s="51" t="s">
        <v>80</v>
      </c>
      <c r="J61" s="35">
        <v>170000</v>
      </c>
      <c r="K61" s="36">
        <v>5678</v>
      </c>
      <c r="L61" s="36">
        <v>9707</v>
      </c>
      <c r="M61" s="36">
        <v>51816</v>
      </c>
      <c r="N61" s="36">
        <v>53448</v>
      </c>
      <c r="O61" s="36">
        <v>9707</v>
      </c>
      <c r="P61" s="36">
        <v>25908</v>
      </c>
      <c r="Q61" s="36">
        <v>7191.0000000000009</v>
      </c>
      <c r="R61" s="36">
        <v>0</v>
      </c>
      <c r="S61" s="36">
        <v>6545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52">
        <v>0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</row>
    <row r="62" spans="2:40" ht="15.6" x14ac:dyDescent="0.3">
      <c r="B62" s="44" t="s">
        <v>76</v>
      </c>
      <c r="C62" s="47">
        <v>0</v>
      </c>
      <c r="D62" s="48" t="s">
        <v>116</v>
      </c>
      <c r="E62" s="48" t="s">
        <v>108</v>
      </c>
      <c r="F62" s="49" t="s">
        <v>95</v>
      </c>
      <c r="G62" s="44">
        <v>2027</v>
      </c>
      <c r="H62" s="50">
        <v>152.69999999999999</v>
      </c>
      <c r="I62" s="51" t="s">
        <v>80</v>
      </c>
      <c r="J62" s="35">
        <v>183240</v>
      </c>
      <c r="K62" s="36">
        <v>2620.3319999999999</v>
      </c>
      <c r="L62" s="36">
        <v>5240.6639999999998</v>
      </c>
      <c r="M62" s="36">
        <v>34907.22</v>
      </c>
      <c r="N62" s="36">
        <v>19203.552000000003</v>
      </c>
      <c r="O62" s="36">
        <v>5240.6639999999998</v>
      </c>
      <c r="P62" s="36">
        <v>104739.98399999998</v>
      </c>
      <c r="Q62" s="36">
        <v>4232.8440000000001</v>
      </c>
      <c r="R62" s="36">
        <v>0</v>
      </c>
      <c r="S62" s="36">
        <v>7054.74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52">
        <v>0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</row>
    <row r="63" spans="2:40" ht="15.6" x14ac:dyDescent="0.3">
      <c r="B63" s="44" t="s">
        <v>76</v>
      </c>
      <c r="C63" s="47">
        <v>0</v>
      </c>
      <c r="D63" s="48" t="s">
        <v>114</v>
      </c>
      <c r="E63" s="48" t="s">
        <v>109</v>
      </c>
      <c r="F63" s="49" t="s">
        <v>93</v>
      </c>
      <c r="G63" s="44">
        <v>2027</v>
      </c>
      <c r="H63" s="50">
        <v>542</v>
      </c>
      <c r="I63" s="51" t="s">
        <v>80</v>
      </c>
      <c r="J63" s="35">
        <v>54200</v>
      </c>
      <c r="K63" s="36">
        <v>1810.28</v>
      </c>
      <c r="L63" s="36">
        <v>3094.82</v>
      </c>
      <c r="M63" s="36">
        <v>16520.16</v>
      </c>
      <c r="N63" s="36">
        <v>17040.48</v>
      </c>
      <c r="O63" s="36">
        <v>3094.82</v>
      </c>
      <c r="P63" s="36">
        <v>8260.08</v>
      </c>
      <c r="Q63" s="36">
        <v>2292.6600000000003</v>
      </c>
      <c r="R63" s="36">
        <v>0</v>
      </c>
      <c r="S63" s="36">
        <v>2086.6999999999998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52">
        <v>0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</row>
    <row r="64" spans="2:40" ht="15.6" x14ac:dyDescent="0.3">
      <c r="B64" s="44" t="s">
        <v>76</v>
      </c>
      <c r="C64" s="47">
        <v>0</v>
      </c>
      <c r="D64" s="48" t="s">
        <v>116</v>
      </c>
      <c r="E64" s="48" t="s">
        <v>109</v>
      </c>
      <c r="F64" s="49" t="s">
        <v>95</v>
      </c>
      <c r="G64" s="44">
        <v>2027</v>
      </c>
      <c r="H64" s="50">
        <v>825.97</v>
      </c>
      <c r="I64" s="51" t="s">
        <v>80</v>
      </c>
      <c r="J64" s="35">
        <v>991164</v>
      </c>
      <c r="K64" s="36">
        <v>14173.645200000001</v>
      </c>
      <c r="L64" s="36">
        <v>28347.290400000002</v>
      </c>
      <c r="M64" s="36">
        <v>188816.742</v>
      </c>
      <c r="N64" s="36">
        <v>103873.9872</v>
      </c>
      <c r="O64" s="36">
        <v>28347.290400000002</v>
      </c>
      <c r="P64" s="36">
        <v>566549.34239999996</v>
      </c>
      <c r="Q64" s="36">
        <v>22895.8884</v>
      </c>
      <c r="R64" s="36">
        <v>0</v>
      </c>
      <c r="S64" s="36">
        <v>38159.813999999998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</row>
    <row r="65" spans="2:40" ht="15.6" x14ac:dyDescent="0.3">
      <c r="B65" s="44" t="s">
        <v>76</v>
      </c>
      <c r="C65" s="47">
        <v>0</v>
      </c>
      <c r="D65" s="48" t="s">
        <v>114</v>
      </c>
      <c r="E65" s="48" t="s">
        <v>118</v>
      </c>
      <c r="F65" s="49" t="s">
        <v>93</v>
      </c>
      <c r="G65" s="44">
        <v>2027</v>
      </c>
      <c r="H65" s="50">
        <v>151</v>
      </c>
      <c r="I65" s="51" t="s">
        <v>80</v>
      </c>
      <c r="J65" s="35">
        <v>15100</v>
      </c>
      <c r="K65" s="36">
        <v>504.34</v>
      </c>
      <c r="L65" s="36">
        <v>862.21</v>
      </c>
      <c r="M65" s="36">
        <v>4602.4799999999996</v>
      </c>
      <c r="N65" s="36">
        <v>4747.4399999999996</v>
      </c>
      <c r="O65" s="36">
        <v>862.21</v>
      </c>
      <c r="P65" s="36">
        <v>2301.2399999999998</v>
      </c>
      <c r="Q65" s="36">
        <v>638.73</v>
      </c>
      <c r="R65" s="36">
        <v>0</v>
      </c>
      <c r="S65" s="36">
        <v>581.35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52">
        <v>0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</row>
    <row r="66" spans="2:40" ht="15.6" x14ac:dyDescent="0.3">
      <c r="B66" s="44" t="s">
        <v>76</v>
      </c>
      <c r="C66" s="47">
        <v>0</v>
      </c>
      <c r="D66" s="48" t="s">
        <v>116</v>
      </c>
      <c r="E66" s="48" t="s">
        <v>118</v>
      </c>
      <c r="F66" s="49" t="s">
        <v>95</v>
      </c>
      <c r="G66" s="44">
        <v>2027</v>
      </c>
      <c r="H66" s="50">
        <v>635.24</v>
      </c>
      <c r="I66" s="51" t="s">
        <v>80</v>
      </c>
      <c r="J66" s="35">
        <v>762288</v>
      </c>
      <c r="K66" s="36">
        <v>10900.718399999998</v>
      </c>
      <c r="L66" s="36">
        <v>21801.436799999996</v>
      </c>
      <c r="M66" s="36">
        <v>145215.864</v>
      </c>
      <c r="N66" s="36">
        <v>79887.782399999996</v>
      </c>
      <c r="O66" s="36">
        <v>21801.436799999996</v>
      </c>
      <c r="P66" s="36">
        <v>435723.82079999999</v>
      </c>
      <c r="Q66" s="36">
        <v>17608.852800000001</v>
      </c>
      <c r="R66" s="36">
        <v>0</v>
      </c>
      <c r="S66" s="36">
        <v>29348.088000000003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52">
        <v>0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</row>
    <row r="67" spans="2:40" ht="15.6" x14ac:dyDescent="0.3">
      <c r="B67" s="44" t="s">
        <v>76</v>
      </c>
      <c r="C67" s="47">
        <v>0</v>
      </c>
      <c r="D67" s="48" t="s">
        <v>114</v>
      </c>
      <c r="E67" s="48" t="s">
        <v>119</v>
      </c>
      <c r="F67" s="49" t="s">
        <v>93</v>
      </c>
      <c r="G67" s="44">
        <v>2027</v>
      </c>
      <c r="H67" s="50">
        <v>1582</v>
      </c>
      <c r="I67" s="51" t="s">
        <v>80</v>
      </c>
      <c r="J67" s="35">
        <v>158200</v>
      </c>
      <c r="K67" s="36">
        <v>5283.88</v>
      </c>
      <c r="L67" s="36">
        <v>9033.2199999999993</v>
      </c>
      <c r="M67" s="36">
        <v>48219.360000000001</v>
      </c>
      <c r="N67" s="36">
        <v>49738.080000000002</v>
      </c>
      <c r="O67" s="36">
        <v>9033.2199999999993</v>
      </c>
      <c r="P67" s="36">
        <v>24109.68</v>
      </c>
      <c r="Q67" s="36">
        <v>6691.8600000000015</v>
      </c>
      <c r="R67" s="36">
        <v>0</v>
      </c>
      <c r="S67" s="36">
        <v>6090.7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</row>
    <row r="68" spans="2:40" ht="15.6" x14ac:dyDescent="0.3">
      <c r="B68" s="44" t="s">
        <v>76</v>
      </c>
      <c r="C68" s="47">
        <v>0</v>
      </c>
      <c r="D68" s="48" t="s">
        <v>114</v>
      </c>
      <c r="E68" s="48" t="s">
        <v>119</v>
      </c>
      <c r="F68" s="49" t="s">
        <v>93</v>
      </c>
      <c r="G68" s="44">
        <v>2027</v>
      </c>
      <c r="H68" s="50">
        <v>994.29</v>
      </c>
      <c r="I68" s="51" t="s">
        <v>80</v>
      </c>
      <c r="J68" s="35">
        <v>99429</v>
      </c>
      <c r="K68" s="36">
        <v>3320.9285999999997</v>
      </c>
      <c r="L68" s="36">
        <v>5677.3958999999995</v>
      </c>
      <c r="M68" s="36">
        <v>30305.959199999998</v>
      </c>
      <c r="N68" s="36">
        <v>31260.477600000002</v>
      </c>
      <c r="O68" s="36">
        <v>5677.3958999999995</v>
      </c>
      <c r="P68" s="36">
        <v>15152.979599999999</v>
      </c>
      <c r="Q68" s="36">
        <v>4205.8467000000001</v>
      </c>
      <c r="R68" s="36">
        <v>0</v>
      </c>
      <c r="S68" s="36">
        <v>3828.0165000000002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52">
        <v>0</v>
      </c>
      <c r="AK68" s="52">
        <v>0</v>
      </c>
      <c r="AL68" s="52">
        <v>0</v>
      </c>
      <c r="AM68" s="52">
        <v>0</v>
      </c>
      <c r="AN68" s="52">
        <v>0</v>
      </c>
    </row>
    <row r="69" spans="2:40" ht="15.6" x14ac:dyDescent="0.3">
      <c r="B69" s="44" t="s">
        <v>76</v>
      </c>
      <c r="C69" s="47">
        <v>0</v>
      </c>
      <c r="D69" s="48" t="s">
        <v>114</v>
      </c>
      <c r="E69" s="48" t="s">
        <v>120</v>
      </c>
      <c r="F69" s="49" t="s">
        <v>93</v>
      </c>
      <c r="G69" s="44">
        <v>2027</v>
      </c>
      <c r="H69" s="50">
        <v>134</v>
      </c>
      <c r="I69" s="51" t="s">
        <v>80</v>
      </c>
      <c r="J69" s="35">
        <v>13400</v>
      </c>
      <c r="K69" s="36">
        <v>447.56</v>
      </c>
      <c r="L69" s="36">
        <v>765.14</v>
      </c>
      <c r="M69" s="36">
        <v>4084.32</v>
      </c>
      <c r="N69" s="36">
        <v>4212.96</v>
      </c>
      <c r="O69" s="36">
        <v>765.14</v>
      </c>
      <c r="P69" s="36">
        <v>2042.16</v>
      </c>
      <c r="Q69" s="36">
        <v>566.82000000000005</v>
      </c>
      <c r="R69" s="36">
        <v>0</v>
      </c>
      <c r="S69" s="36">
        <v>515.9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52">
        <v>0</v>
      </c>
      <c r="AF69" s="52">
        <v>0</v>
      </c>
      <c r="AG69" s="52">
        <v>0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0</v>
      </c>
      <c r="AN69" s="52">
        <v>0</v>
      </c>
    </row>
    <row r="70" spans="2:40" ht="15.6" x14ac:dyDescent="0.3">
      <c r="B70" s="44" t="s">
        <v>76</v>
      </c>
      <c r="C70" s="47">
        <v>0</v>
      </c>
      <c r="D70" s="48" t="s">
        <v>116</v>
      </c>
      <c r="E70" s="48" t="s">
        <v>120</v>
      </c>
      <c r="F70" s="49" t="s">
        <v>95</v>
      </c>
      <c r="G70" s="44">
        <v>2027</v>
      </c>
      <c r="H70" s="50">
        <v>365.67</v>
      </c>
      <c r="I70" s="51" t="s">
        <v>80</v>
      </c>
      <c r="J70" s="35">
        <v>438804</v>
      </c>
      <c r="K70" s="36">
        <v>6274.8971999999994</v>
      </c>
      <c r="L70" s="36">
        <v>12549.794399999999</v>
      </c>
      <c r="M70" s="36">
        <v>83592.161999999997</v>
      </c>
      <c r="N70" s="36">
        <v>45986.659200000002</v>
      </c>
      <c r="O70" s="36">
        <v>12549.794399999999</v>
      </c>
      <c r="P70" s="36">
        <v>250820.36639999997</v>
      </c>
      <c r="Q70" s="36">
        <v>10136.3724</v>
      </c>
      <c r="R70" s="36">
        <v>0</v>
      </c>
      <c r="S70" s="36">
        <v>16893.954000000002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</row>
    <row r="71" spans="2:40" ht="15.6" x14ac:dyDescent="0.3">
      <c r="B71" s="44" t="s">
        <v>76</v>
      </c>
      <c r="C71" s="47">
        <v>0</v>
      </c>
      <c r="D71" s="48" t="s">
        <v>121</v>
      </c>
      <c r="E71" s="48" t="s">
        <v>111</v>
      </c>
      <c r="F71" s="49" t="s">
        <v>93</v>
      </c>
      <c r="G71" s="44">
        <v>2028</v>
      </c>
      <c r="H71" s="50">
        <v>694</v>
      </c>
      <c r="I71" s="51" t="s">
        <v>80</v>
      </c>
      <c r="J71" s="35">
        <v>69400</v>
      </c>
      <c r="K71" s="36">
        <v>2317.96</v>
      </c>
      <c r="L71" s="36">
        <v>3962.74</v>
      </c>
      <c r="M71" s="36">
        <v>21153.119999999999</v>
      </c>
      <c r="N71" s="36">
        <v>21819.360000000001</v>
      </c>
      <c r="O71" s="36">
        <v>3962.74</v>
      </c>
      <c r="P71" s="36">
        <v>10576.56</v>
      </c>
      <c r="Q71" s="36">
        <v>2935.6200000000008</v>
      </c>
      <c r="R71" s="36">
        <v>0</v>
      </c>
      <c r="S71" s="36">
        <v>2671.9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</row>
    <row r="72" spans="2:40" ht="15.6" x14ac:dyDescent="0.3">
      <c r="B72" s="44" t="s">
        <v>76</v>
      </c>
      <c r="C72" s="47">
        <v>0</v>
      </c>
      <c r="D72" s="48" t="s">
        <v>122</v>
      </c>
      <c r="E72" s="48" t="s">
        <v>111</v>
      </c>
      <c r="F72" s="49" t="s">
        <v>95</v>
      </c>
      <c r="G72" s="44">
        <v>2028</v>
      </c>
      <c r="H72" s="50">
        <v>966</v>
      </c>
      <c r="I72" s="51" t="s">
        <v>80</v>
      </c>
      <c r="J72" s="35">
        <v>1159200</v>
      </c>
      <c r="K72" s="36">
        <v>16576.560000000001</v>
      </c>
      <c r="L72" s="36">
        <v>33153.120000000003</v>
      </c>
      <c r="M72" s="36">
        <v>220827.6</v>
      </c>
      <c r="N72" s="36">
        <v>121484.16</v>
      </c>
      <c r="O72" s="36">
        <v>33153.120000000003</v>
      </c>
      <c r="P72" s="36">
        <v>662598.72</v>
      </c>
      <c r="Q72" s="36">
        <v>26777.52</v>
      </c>
      <c r="R72" s="36">
        <v>0</v>
      </c>
      <c r="S72" s="36">
        <v>44629.2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</row>
    <row r="73" spans="2:40" ht="46.8" x14ac:dyDescent="0.3">
      <c r="B73" s="44" t="s">
        <v>76</v>
      </c>
      <c r="C73" s="47">
        <v>0</v>
      </c>
      <c r="D73" s="48" t="s">
        <v>123</v>
      </c>
      <c r="E73" s="48" t="s">
        <v>96</v>
      </c>
      <c r="F73" s="49" t="s">
        <v>86</v>
      </c>
      <c r="G73" s="44">
        <v>2027</v>
      </c>
      <c r="H73" s="50">
        <v>370</v>
      </c>
      <c r="I73" s="51" t="s">
        <v>80</v>
      </c>
      <c r="J73" s="35">
        <v>3700000</v>
      </c>
      <c r="K73" s="36">
        <v>281940</v>
      </c>
      <c r="L73" s="36">
        <v>281940</v>
      </c>
      <c r="M73" s="36">
        <v>1479260</v>
      </c>
      <c r="N73" s="36">
        <v>739630</v>
      </c>
      <c r="O73" s="36">
        <v>281940</v>
      </c>
      <c r="P73" s="36">
        <v>176120</v>
      </c>
      <c r="Q73" s="36">
        <v>316720</v>
      </c>
      <c r="R73" s="36">
        <v>0</v>
      </c>
      <c r="S73" s="36">
        <v>142450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0</v>
      </c>
      <c r="AC73" s="36">
        <v>0</v>
      </c>
      <c r="AD73" s="36">
        <v>0</v>
      </c>
      <c r="AE73" s="52">
        <v>0</v>
      </c>
      <c r="AF73" s="52">
        <v>0</v>
      </c>
      <c r="AG73" s="52">
        <v>0</v>
      </c>
      <c r="AH73" s="52">
        <v>0</v>
      </c>
      <c r="AI73" s="52">
        <v>0</v>
      </c>
      <c r="AJ73" s="52">
        <v>0</v>
      </c>
      <c r="AK73" s="52">
        <v>0</v>
      </c>
      <c r="AL73" s="52">
        <v>0</v>
      </c>
      <c r="AM73" s="52">
        <v>0</v>
      </c>
      <c r="AN73" s="52">
        <v>0</v>
      </c>
    </row>
    <row r="74" spans="2:40" ht="15.6" x14ac:dyDescent="0.3">
      <c r="B74" s="44" t="s">
        <v>76</v>
      </c>
      <c r="C74" s="47">
        <v>0</v>
      </c>
      <c r="D74" s="48" t="s">
        <v>123</v>
      </c>
      <c r="E74" s="48" t="s">
        <v>92</v>
      </c>
      <c r="F74" s="49" t="s">
        <v>86</v>
      </c>
      <c r="G74" s="44">
        <v>2027</v>
      </c>
      <c r="H74" s="50">
        <v>350</v>
      </c>
      <c r="I74" s="51" t="s">
        <v>80</v>
      </c>
      <c r="J74" s="35">
        <v>3500000</v>
      </c>
      <c r="K74" s="36">
        <v>266700</v>
      </c>
      <c r="L74" s="36">
        <v>266700</v>
      </c>
      <c r="M74" s="36">
        <v>1399300</v>
      </c>
      <c r="N74" s="36">
        <v>699650</v>
      </c>
      <c r="O74" s="36">
        <v>266700</v>
      </c>
      <c r="P74" s="36">
        <v>166600</v>
      </c>
      <c r="Q74" s="36">
        <v>299600</v>
      </c>
      <c r="R74" s="36">
        <v>0</v>
      </c>
      <c r="S74" s="36">
        <v>134750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6">
        <v>0</v>
      </c>
      <c r="AD74" s="36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2">
        <v>0</v>
      </c>
    </row>
    <row r="75" spans="2:40" ht="15.6" x14ac:dyDescent="0.3">
      <c r="B75" s="44" t="s">
        <v>76</v>
      </c>
      <c r="C75" s="47">
        <v>0</v>
      </c>
      <c r="D75" s="48" t="s">
        <v>121</v>
      </c>
      <c r="E75" s="48" t="s">
        <v>124</v>
      </c>
      <c r="F75" s="49" t="s">
        <v>93</v>
      </c>
      <c r="G75" s="44">
        <v>2028</v>
      </c>
      <c r="H75" s="50">
        <v>71</v>
      </c>
      <c r="I75" s="51" t="s">
        <v>80</v>
      </c>
      <c r="J75" s="35">
        <v>7100</v>
      </c>
      <c r="K75" s="36">
        <v>237.14</v>
      </c>
      <c r="L75" s="36">
        <v>405.41</v>
      </c>
      <c r="M75" s="36">
        <v>2164.08</v>
      </c>
      <c r="N75" s="36">
        <v>2232.2399999999998</v>
      </c>
      <c r="O75" s="36">
        <v>405.41</v>
      </c>
      <c r="P75" s="36">
        <v>1082.04</v>
      </c>
      <c r="Q75" s="36">
        <v>300.33000000000004</v>
      </c>
      <c r="R75" s="36">
        <v>0</v>
      </c>
      <c r="S75" s="36">
        <v>273.35000000000002</v>
      </c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</row>
    <row r="76" spans="2:40" ht="15.6" x14ac:dyDescent="0.3">
      <c r="B76" s="44" t="s">
        <v>76</v>
      </c>
      <c r="C76" s="47">
        <v>0</v>
      </c>
      <c r="D76" s="48" t="s">
        <v>122</v>
      </c>
      <c r="E76" s="48" t="s">
        <v>124</v>
      </c>
      <c r="F76" s="49" t="s">
        <v>95</v>
      </c>
      <c r="G76" s="44">
        <v>2028</v>
      </c>
      <c r="H76" s="50">
        <v>149</v>
      </c>
      <c r="I76" s="51" t="s">
        <v>80</v>
      </c>
      <c r="J76" s="35">
        <v>178800</v>
      </c>
      <c r="K76" s="36">
        <v>2556.84</v>
      </c>
      <c r="L76" s="36">
        <v>5113.68</v>
      </c>
      <c r="M76" s="36">
        <v>34061.4</v>
      </c>
      <c r="N76" s="36">
        <v>18738.240000000002</v>
      </c>
      <c r="O76" s="36">
        <v>5113.68</v>
      </c>
      <c r="P76" s="36">
        <v>102202.08</v>
      </c>
      <c r="Q76" s="36">
        <v>4130.28</v>
      </c>
      <c r="R76" s="36">
        <v>0</v>
      </c>
      <c r="S76" s="36">
        <v>6883.8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0</v>
      </c>
      <c r="AE76" s="52">
        <v>0</v>
      </c>
      <c r="AF76" s="52">
        <v>0</v>
      </c>
      <c r="AG76" s="52">
        <v>0</v>
      </c>
      <c r="AH76" s="52">
        <v>0</v>
      </c>
      <c r="AI76" s="52">
        <v>0</v>
      </c>
      <c r="AJ76" s="52">
        <v>0</v>
      </c>
      <c r="AK76" s="52">
        <v>0</v>
      </c>
      <c r="AL76" s="52">
        <v>0</v>
      </c>
      <c r="AM76" s="52">
        <v>0</v>
      </c>
      <c r="AN76" s="52">
        <v>0</v>
      </c>
    </row>
    <row r="77" spans="2:40" ht="15.6" x14ac:dyDescent="0.3">
      <c r="B77" s="44" t="s">
        <v>76</v>
      </c>
      <c r="C77" s="47">
        <v>0</v>
      </c>
      <c r="D77" s="48" t="s">
        <v>121</v>
      </c>
      <c r="E77" s="48" t="s">
        <v>125</v>
      </c>
      <c r="F77" s="49" t="s">
        <v>93</v>
      </c>
      <c r="G77" s="44">
        <v>2028</v>
      </c>
      <c r="H77" s="50">
        <v>516</v>
      </c>
      <c r="I77" s="51" t="s">
        <v>80</v>
      </c>
      <c r="J77" s="35">
        <v>51600</v>
      </c>
      <c r="K77" s="36">
        <v>1723.44</v>
      </c>
      <c r="L77" s="36">
        <v>2946.36</v>
      </c>
      <c r="M77" s="36">
        <v>15727.68</v>
      </c>
      <c r="N77" s="36">
        <v>16223.04</v>
      </c>
      <c r="O77" s="36">
        <v>2946.36</v>
      </c>
      <c r="P77" s="36">
        <v>7863.84</v>
      </c>
      <c r="Q77" s="36">
        <v>2182.6800000000003</v>
      </c>
      <c r="R77" s="36">
        <v>0</v>
      </c>
      <c r="S77" s="36">
        <v>1986.6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36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</row>
    <row r="78" spans="2:40" ht="15.6" x14ac:dyDescent="0.3">
      <c r="B78" s="44" t="s">
        <v>76</v>
      </c>
      <c r="C78" s="47">
        <v>0</v>
      </c>
      <c r="D78" s="48" t="s">
        <v>122</v>
      </c>
      <c r="E78" s="48" t="s">
        <v>125</v>
      </c>
      <c r="F78" s="49" t="s">
        <v>95</v>
      </c>
      <c r="G78" s="44">
        <v>2028</v>
      </c>
      <c r="H78" s="50">
        <v>738</v>
      </c>
      <c r="I78" s="51" t="s">
        <v>80</v>
      </c>
      <c r="J78" s="35">
        <v>885600</v>
      </c>
      <c r="K78" s="36">
        <v>12664.08</v>
      </c>
      <c r="L78" s="36">
        <v>25328.16</v>
      </c>
      <c r="M78" s="36">
        <v>168706.8</v>
      </c>
      <c r="N78" s="36">
        <v>92810.880000000005</v>
      </c>
      <c r="O78" s="36">
        <v>25328.16</v>
      </c>
      <c r="P78" s="36">
        <v>506208.96</v>
      </c>
      <c r="Q78" s="36">
        <v>20457.36</v>
      </c>
      <c r="R78" s="36">
        <v>0</v>
      </c>
      <c r="S78" s="36">
        <v>34095.599999999999</v>
      </c>
      <c r="T78" s="36">
        <v>0</v>
      </c>
      <c r="U78" s="36">
        <v>0</v>
      </c>
      <c r="V78" s="36">
        <v>0</v>
      </c>
      <c r="W78" s="36">
        <v>0</v>
      </c>
      <c r="X78" s="36">
        <v>0</v>
      </c>
      <c r="Y78" s="36">
        <v>0</v>
      </c>
      <c r="Z78" s="36">
        <v>0</v>
      </c>
      <c r="AA78" s="36">
        <v>0</v>
      </c>
      <c r="AB78" s="36">
        <v>0</v>
      </c>
      <c r="AC78" s="36">
        <v>0</v>
      </c>
      <c r="AD78" s="36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</row>
    <row r="79" spans="2:40" ht="15.6" x14ac:dyDescent="0.3">
      <c r="B79" s="44" t="s">
        <v>76</v>
      </c>
      <c r="C79" s="47">
        <v>0</v>
      </c>
      <c r="D79" s="48" t="s">
        <v>121</v>
      </c>
      <c r="E79" s="48" t="s">
        <v>126</v>
      </c>
      <c r="F79" s="49" t="s">
        <v>93</v>
      </c>
      <c r="G79" s="44">
        <v>2028</v>
      </c>
      <c r="H79" s="50">
        <v>656</v>
      </c>
      <c r="I79" s="51" t="s">
        <v>80</v>
      </c>
      <c r="J79" s="35">
        <v>65600</v>
      </c>
      <c r="K79" s="36">
        <v>2191.04</v>
      </c>
      <c r="L79" s="36">
        <v>3745.76</v>
      </c>
      <c r="M79" s="36">
        <v>19994.88</v>
      </c>
      <c r="N79" s="36">
        <v>20624.64</v>
      </c>
      <c r="O79" s="36">
        <v>3745.76</v>
      </c>
      <c r="P79" s="36">
        <v>9997.44</v>
      </c>
      <c r="Q79" s="36">
        <v>2774.88</v>
      </c>
      <c r="R79" s="36">
        <v>0</v>
      </c>
      <c r="S79" s="36">
        <v>2525.6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0</v>
      </c>
      <c r="AE79" s="52">
        <v>0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0</v>
      </c>
      <c r="AL79" s="52">
        <v>0</v>
      </c>
      <c r="AM79" s="52">
        <v>0</v>
      </c>
      <c r="AN79" s="52">
        <v>0</v>
      </c>
    </row>
    <row r="80" spans="2:40" ht="15.6" x14ac:dyDescent="0.3">
      <c r="B80" s="44" t="s">
        <v>76</v>
      </c>
      <c r="C80" s="47">
        <v>0</v>
      </c>
      <c r="D80" s="48" t="s">
        <v>122</v>
      </c>
      <c r="E80" s="48" t="s">
        <v>126</v>
      </c>
      <c r="F80" s="49" t="s">
        <v>95</v>
      </c>
      <c r="G80" s="44">
        <v>2028</v>
      </c>
      <c r="H80" s="50">
        <v>370</v>
      </c>
      <c r="I80" s="51" t="s">
        <v>80</v>
      </c>
      <c r="J80" s="35">
        <v>444000</v>
      </c>
      <c r="K80" s="36">
        <v>6349.2</v>
      </c>
      <c r="L80" s="36">
        <v>12698.4</v>
      </c>
      <c r="M80" s="36">
        <v>84582</v>
      </c>
      <c r="N80" s="36">
        <v>46531.199999999997</v>
      </c>
      <c r="O80" s="36">
        <v>12698.4</v>
      </c>
      <c r="P80" s="36">
        <v>253790.4</v>
      </c>
      <c r="Q80" s="36">
        <v>10256.4</v>
      </c>
      <c r="R80" s="36">
        <v>0</v>
      </c>
      <c r="S80" s="36">
        <v>17094</v>
      </c>
      <c r="T80" s="36">
        <v>0</v>
      </c>
      <c r="U80" s="36">
        <v>0</v>
      </c>
      <c r="V80" s="36">
        <v>0</v>
      </c>
      <c r="W80" s="36">
        <v>0</v>
      </c>
      <c r="X80" s="36">
        <v>0</v>
      </c>
      <c r="Y80" s="36">
        <v>0</v>
      </c>
      <c r="Z80" s="36">
        <v>0</v>
      </c>
      <c r="AA80" s="36">
        <v>0</v>
      </c>
      <c r="AB80" s="36">
        <v>0</v>
      </c>
      <c r="AC80" s="36">
        <v>0</v>
      </c>
      <c r="AD80" s="36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</row>
    <row r="81" spans="2:40" ht="15.6" x14ac:dyDescent="0.3">
      <c r="B81" s="44" t="s">
        <v>76</v>
      </c>
      <c r="C81" s="47">
        <v>0</v>
      </c>
      <c r="D81" s="48" t="s">
        <v>121</v>
      </c>
      <c r="E81" s="48" t="s">
        <v>112</v>
      </c>
      <c r="F81" s="49" t="s">
        <v>93</v>
      </c>
      <c r="G81" s="44">
        <v>2028</v>
      </c>
      <c r="H81" s="50">
        <v>841</v>
      </c>
      <c r="I81" s="51" t="s">
        <v>80</v>
      </c>
      <c r="J81" s="35">
        <v>84100</v>
      </c>
      <c r="K81" s="36">
        <v>2808.94</v>
      </c>
      <c r="L81" s="36">
        <v>4802.1099999999997</v>
      </c>
      <c r="M81" s="36">
        <v>25633.68</v>
      </c>
      <c r="N81" s="36">
        <v>26441.040000000001</v>
      </c>
      <c r="O81" s="36">
        <v>4802.1099999999997</v>
      </c>
      <c r="P81" s="36">
        <v>12816.84</v>
      </c>
      <c r="Q81" s="36">
        <v>3557.4300000000007</v>
      </c>
      <c r="R81" s="36">
        <v>0</v>
      </c>
      <c r="S81" s="36">
        <v>3237.85</v>
      </c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</row>
    <row r="82" spans="2:40" ht="15.6" x14ac:dyDescent="0.3">
      <c r="B82" s="44" t="s">
        <v>76</v>
      </c>
      <c r="C82" s="47">
        <v>0</v>
      </c>
      <c r="D82" s="48" t="s">
        <v>122</v>
      </c>
      <c r="E82" s="48" t="s">
        <v>112</v>
      </c>
      <c r="F82" s="49" t="s">
        <v>95</v>
      </c>
      <c r="G82" s="44">
        <v>2028</v>
      </c>
      <c r="H82" s="50">
        <v>476</v>
      </c>
      <c r="I82" s="51" t="s">
        <v>80</v>
      </c>
      <c r="J82" s="35">
        <v>571200</v>
      </c>
      <c r="K82" s="36">
        <v>8168.16</v>
      </c>
      <c r="L82" s="36">
        <v>16336.32</v>
      </c>
      <c r="M82" s="36">
        <v>108813.6</v>
      </c>
      <c r="N82" s="36">
        <v>59861.760000000002</v>
      </c>
      <c r="O82" s="36">
        <v>16336.32</v>
      </c>
      <c r="P82" s="36">
        <v>326497.91999999998</v>
      </c>
      <c r="Q82" s="36">
        <v>13194.72</v>
      </c>
      <c r="R82" s="36">
        <v>0</v>
      </c>
      <c r="S82" s="36">
        <v>21991.200000000001</v>
      </c>
      <c r="T82" s="36">
        <v>0</v>
      </c>
      <c r="U82" s="36">
        <v>0</v>
      </c>
      <c r="V82" s="36">
        <v>0</v>
      </c>
      <c r="W82" s="36">
        <v>0</v>
      </c>
      <c r="X82" s="36">
        <v>0</v>
      </c>
      <c r="Y82" s="36">
        <v>0</v>
      </c>
      <c r="Z82" s="36">
        <v>0</v>
      </c>
      <c r="AA82" s="36">
        <v>0</v>
      </c>
      <c r="AB82" s="36">
        <v>0</v>
      </c>
      <c r="AC82" s="36">
        <v>0</v>
      </c>
      <c r="AD82" s="36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</row>
    <row r="83" spans="2:40" ht="15.6" x14ac:dyDescent="0.3">
      <c r="B83" s="44" t="s">
        <v>76</v>
      </c>
      <c r="C83" s="47">
        <v>0</v>
      </c>
      <c r="D83" s="48" t="s">
        <v>121</v>
      </c>
      <c r="E83" s="48" t="s">
        <v>113</v>
      </c>
      <c r="F83" s="49" t="s">
        <v>93</v>
      </c>
      <c r="G83" s="44">
        <v>2028</v>
      </c>
      <c r="H83" s="50">
        <v>344</v>
      </c>
      <c r="I83" s="51" t="s">
        <v>80</v>
      </c>
      <c r="J83" s="35">
        <v>34400</v>
      </c>
      <c r="K83" s="36">
        <v>1148.96</v>
      </c>
      <c r="L83" s="36">
        <v>1964.24</v>
      </c>
      <c r="M83" s="36">
        <v>10485.120000000001</v>
      </c>
      <c r="N83" s="36">
        <v>10815.36</v>
      </c>
      <c r="O83" s="36">
        <v>1964.24</v>
      </c>
      <c r="P83" s="36">
        <v>5242.5600000000004</v>
      </c>
      <c r="Q83" s="36">
        <v>1455.1200000000003</v>
      </c>
      <c r="R83" s="36">
        <v>0</v>
      </c>
      <c r="S83" s="36">
        <v>1324.4</v>
      </c>
      <c r="T83" s="36">
        <v>0</v>
      </c>
      <c r="U83" s="36">
        <v>0</v>
      </c>
      <c r="V83" s="36">
        <v>0</v>
      </c>
      <c r="W83" s="36">
        <v>0</v>
      </c>
      <c r="X83" s="36">
        <v>0</v>
      </c>
      <c r="Y83" s="36">
        <v>0</v>
      </c>
      <c r="Z83" s="36">
        <v>0</v>
      </c>
      <c r="AA83" s="36">
        <v>0</v>
      </c>
      <c r="AB83" s="36">
        <v>0</v>
      </c>
      <c r="AC83" s="36">
        <v>0</v>
      </c>
      <c r="AD83" s="36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</row>
    <row r="84" spans="2:40" ht="15.6" x14ac:dyDescent="0.3">
      <c r="B84" s="44" t="s">
        <v>76</v>
      </c>
      <c r="C84" s="47">
        <v>0</v>
      </c>
      <c r="D84" s="48" t="s">
        <v>122</v>
      </c>
      <c r="E84" s="48" t="s">
        <v>113</v>
      </c>
      <c r="F84" s="49" t="s">
        <v>95</v>
      </c>
      <c r="G84" s="44">
        <v>2028</v>
      </c>
      <c r="H84" s="50">
        <v>305</v>
      </c>
      <c r="I84" s="51" t="s">
        <v>80</v>
      </c>
      <c r="J84" s="35">
        <v>366000</v>
      </c>
      <c r="K84" s="36">
        <v>5233.8</v>
      </c>
      <c r="L84" s="36">
        <v>10467.6</v>
      </c>
      <c r="M84" s="36">
        <v>69723</v>
      </c>
      <c r="N84" s="36">
        <v>38356.800000000003</v>
      </c>
      <c r="O84" s="36">
        <v>10467.6</v>
      </c>
      <c r="P84" s="36">
        <v>209205.6</v>
      </c>
      <c r="Q84" s="36">
        <v>8454.6</v>
      </c>
      <c r="R84" s="36">
        <v>0</v>
      </c>
      <c r="S84" s="36">
        <v>14091</v>
      </c>
      <c r="T84" s="36">
        <v>0</v>
      </c>
      <c r="U84" s="36">
        <v>0</v>
      </c>
      <c r="V84" s="36">
        <v>0</v>
      </c>
      <c r="W84" s="36">
        <v>0</v>
      </c>
      <c r="X84" s="36">
        <v>0</v>
      </c>
      <c r="Y84" s="36">
        <v>0</v>
      </c>
      <c r="Z84" s="36">
        <v>0</v>
      </c>
      <c r="AA84" s="36">
        <v>0</v>
      </c>
      <c r="AB84" s="36">
        <v>0</v>
      </c>
      <c r="AC84" s="36">
        <v>0</v>
      </c>
      <c r="AD84" s="36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0</v>
      </c>
      <c r="AJ84" s="52">
        <v>0</v>
      </c>
      <c r="AK84" s="52">
        <v>0</v>
      </c>
      <c r="AL84" s="52">
        <v>0</v>
      </c>
      <c r="AM84" s="52">
        <v>0</v>
      </c>
      <c r="AN84" s="52">
        <v>0</v>
      </c>
    </row>
    <row r="85" spans="2:40" ht="15.6" x14ac:dyDescent="0.3">
      <c r="B85" s="44" t="s">
        <v>76</v>
      </c>
      <c r="C85" s="47">
        <v>0</v>
      </c>
      <c r="D85" s="48" t="s">
        <v>121</v>
      </c>
      <c r="E85" s="48" t="s">
        <v>127</v>
      </c>
      <c r="F85" s="49" t="s">
        <v>93</v>
      </c>
      <c r="G85" s="44">
        <v>2028</v>
      </c>
      <c r="H85" s="50">
        <v>214</v>
      </c>
      <c r="I85" s="51" t="s">
        <v>80</v>
      </c>
      <c r="J85" s="35">
        <v>21400</v>
      </c>
      <c r="K85" s="36">
        <v>714.76</v>
      </c>
      <c r="L85" s="36">
        <v>1221.94</v>
      </c>
      <c r="M85" s="36">
        <v>6522.72</v>
      </c>
      <c r="N85" s="36">
        <v>6728.16</v>
      </c>
      <c r="O85" s="36">
        <v>1221.94</v>
      </c>
      <c r="P85" s="36">
        <v>3261.36</v>
      </c>
      <c r="Q85" s="36">
        <v>905.22000000000014</v>
      </c>
      <c r="R85" s="36">
        <v>0</v>
      </c>
      <c r="S85" s="36">
        <v>823.9</v>
      </c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</row>
    <row r="86" spans="2:40" ht="15.6" x14ac:dyDescent="0.3">
      <c r="B86" s="44" t="s">
        <v>76</v>
      </c>
      <c r="C86" s="47">
        <v>0</v>
      </c>
      <c r="D86" s="48" t="s">
        <v>122</v>
      </c>
      <c r="E86" s="48" t="s">
        <v>127</v>
      </c>
      <c r="F86" s="49" t="s">
        <v>95</v>
      </c>
      <c r="G86" s="44">
        <v>2028</v>
      </c>
      <c r="H86" s="50">
        <v>457</v>
      </c>
      <c r="I86" s="51" t="s">
        <v>80</v>
      </c>
      <c r="J86" s="35">
        <v>548400</v>
      </c>
      <c r="K86" s="36">
        <v>7842.12</v>
      </c>
      <c r="L86" s="36">
        <v>15684.24</v>
      </c>
      <c r="M86" s="36">
        <v>104470.2</v>
      </c>
      <c r="N86" s="36">
        <v>57472.32</v>
      </c>
      <c r="O86" s="36">
        <v>15684.24</v>
      </c>
      <c r="P86" s="36">
        <v>313465.43999999994</v>
      </c>
      <c r="Q86" s="36">
        <v>12668.04</v>
      </c>
      <c r="R86" s="36">
        <v>0</v>
      </c>
      <c r="S86" s="36">
        <v>21113.4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  <c r="Y86" s="36">
        <v>0</v>
      </c>
      <c r="Z86" s="36">
        <v>0</v>
      </c>
      <c r="AA86" s="36">
        <v>0</v>
      </c>
      <c r="AB86" s="36">
        <v>0</v>
      </c>
      <c r="AC86" s="36">
        <v>0</v>
      </c>
      <c r="AD86" s="36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</row>
    <row r="87" spans="2:40" ht="15.6" x14ac:dyDescent="0.3">
      <c r="B87" s="44" t="s">
        <v>76</v>
      </c>
      <c r="C87" s="47">
        <v>0</v>
      </c>
      <c r="D87" s="48" t="s">
        <v>121</v>
      </c>
      <c r="E87" s="48" t="s">
        <v>128</v>
      </c>
      <c r="F87" s="49" t="s">
        <v>93</v>
      </c>
      <c r="G87" s="44">
        <v>2028</v>
      </c>
      <c r="H87" s="50">
        <v>585</v>
      </c>
      <c r="I87" s="51" t="s">
        <v>80</v>
      </c>
      <c r="J87" s="35">
        <v>58500</v>
      </c>
      <c r="K87" s="36">
        <v>1953.9</v>
      </c>
      <c r="L87" s="36">
        <v>3340.35</v>
      </c>
      <c r="M87" s="36">
        <v>17830.8</v>
      </c>
      <c r="N87" s="36">
        <v>18392.400000000001</v>
      </c>
      <c r="O87" s="36">
        <v>3340.35</v>
      </c>
      <c r="P87" s="36">
        <v>8915.4</v>
      </c>
      <c r="Q87" s="36">
        <v>2474.5500000000002</v>
      </c>
      <c r="R87" s="36">
        <v>0</v>
      </c>
      <c r="S87" s="36">
        <v>2252.25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</row>
    <row r="88" spans="2:40" ht="15.6" x14ac:dyDescent="0.3">
      <c r="B88" s="44" t="s">
        <v>76</v>
      </c>
      <c r="C88" s="47">
        <v>0</v>
      </c>
      <c r="D88" s="48" t="s">
        <v>122</v>
      </c>
      <c r="E88" s="48" t="s">
        <v>128</v>
      </c>
      <c r="F88" s="49" t="s">
        <v>95</v>
      </c>
      <c r="G88" s="44">
        <v>2028</v>
      </c>
      <c r="H88" s="50">
        <v>299</v>
      </c>
      <c r="I88" s="51" t="s">
        <v>80</v>
      </c>
      <c r="J88" s="35">
        <v>358800</v>
      </c>
      <c r="K88" s="36">
        <v>5130.84</v>
      </c>
      <c r="L88" s="36">
        <v>10261.68</v>
      </c>
      <c r="M88" s="36">
        <v>68351.399999999994</v>
      </c>
      <c r="N88" s="36">
        <v>37602.239999999998</v>
      </c>
      <c r="O88" s="36">
        <v>10261.68</v>
      </c>
      <c r="P88" s="36">
        <v>205090.08</v>
      </c>
      <c r="Q88" s="36">
        <v>8288.2800000000007</v>
      </c>
      <c r="R88" s="36">
        <v>0</v>
      </c>
      <c r="S88" s="36">
        <v>13813.8</v>
      </c>
      <c r="T88" s="36">
        <v>0</v>
      </c>
      <c r="U88" s="36">
        <v>0</v>
      </c>
      <c r="V88" s="36">
        <v>0</v>
      </c>
      <c r="W88" s="36">
        <v>0</v>
      </c>
      <c r="X88" s="36">
        <v>0</v>
      </c>
      <c r="Y88" s="36">
        <v>0</v>
      </c>
      <c r="Z88" s="36">
        <v>0</v>
      </c>
      <c r="AA88" s="36">
        <v>0</v>
      </c>
      <c r="AB88" s="36">
        <v>0</v>
      </c>
      <c r="AC88" s="36">
        <v>0</v>
      </c>
      <c r="AD88" s="36">
        <v>0</v>
      </c>
      <c r="AE88" s="52">
        <v>0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</v>
      </c>
      <c r="AM88" s="52">
        <v>0</v>
      </c>
      <c r="AN88" s="52">
        <v>0</v>
      </c>
    </row>
    <row r="89" spans="2:40" ht="31.2" x14ac:dyDescent="0.3">
      <c r="B89" s="44" t="s">
        <v>76</v>
      </c>
      <c r="C89" s="47">
        <v>0</v>
      </c>
      <c r="D89" s="48" t="s">
        <v>129</v>
      </c>
      <c r="E89" s="48" t="s">
        <v>130</v>
      </c>
      <c r="F89" s="49" t="s">
        <v>93</v>
      </c>
      <c r="G89" s="44">
        <v>2029</v>
      </c>
      <c r="H89" s="50">
        <v>1594</v>
      </c>
      <c r="I89" s="51" t="s">
        <v>80</v>
      </c>
      <c r="J89" s="35">
        <v>159400</v>
      </c>
      <c r="K89" s="36">
        <v>5323.96</v>
      </c>
      <c r="L89" s="36">
        <v>9101.74</v>
      </c>
      <c r="M89" s="36">
        <v>48585.120000000003</v>
      </c>
      <c r="N89" s="36">
        <v>50115.360000000001</v>
      </c>
      <c r="O89" s="36">
        <v>9101.74</v>
      </c>
      <c r="P89" s="36">
        <v>24292.560000000001</v>
      </c>
      <c r="Q89" s="36">
        <v>6742.6200000000008</v>
      </c>
      <c r="R89" s="36">
        <v>0</v>
      </c>
      <c r="S89" s="36">
        <v>6136.9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52">
        <v>0</v>
      </c>
      <c r="AF89" s="52">
        <v>0</v>
      </c>
      <c r="AG89" s="52">
        <v>0</v>
      </c>
      <c r="AH89" s="52">
        <v>0</v>
      </c>
      <c r="AI89" s="52">
        <v>0</v>
      </c>
      <c r="AJ89" s="52">
        <v>0</v>
      </c>
      <c r="AK89" s="52">
        <v>0</v>
      </c>
      <c r="AL89" s="52">
        <v>0</v>
      </c>
      <c r="AM89" s="52">
        <v>0</v>
      </c>
      <c r="AN89" s="52">
        <v>0</v>
      </c>
    </row>
    <row r="90" spans="2:40" ht="31.2" x14ac:dyDescent="0.3">
      <c r="B90" s="44" t="s">
        <v>76</v>
      </c>
      <c r="C90" s="47">
        <v>0</v>
      </c>
      <c r="D90" s="48" t="s">
        <v>131</v>
      </c>
      <c r="E90" s="48" t="s">
        <v>130</v>
      </c>
      <c r="F90" s="49" t="s">
        <v>95</v>
      </c>
      <c r="G90" s="44">
        <v>2029</v>
      </c>
      <c r="H90" s="50">
        <v>439</v>
      </c>
      <c r="I90" s="51" t="s">
        <v>80</v>
      </c>
      <c r="J90" s="35">
        <v>526800</v>
      </c>
      <c r="K90" s="36">
        <v>7533.24</v>
      </c>
      <c r="L90" s="36">
        <v>15066.48</v>
      </c>
      <c r="M90" s="36">
        <v>100355.4</v>
      </c>
      <c r="N90" s="36">
        <v>55208.639999999999</v>
      </c>
      <c r="O90" s="36">
        <v>15066.48</v>
      </c>
      <c r="P90" s="36">
        <v>301118.88</v>
      </c>
      <c r="Q90" s="36">
        <v>12169.08</v>
      </c>
      <c r="R90" s="36">
        <v>0</v>
      </c>
      <c r="S90" s="36">
        <v>20281.8</v>
      </c>
      <c r="T90" s="36">
        <v>0</v>
      </c>
      <c r="U90" s="36">
        <v>0</v>
      </c>
      <c r="V90" s="36">
        <v>0</v>
      </c>
      <c r="W90" s="36">
        <v>0</v>
      </c>
      <c r="X90" s="36">
        <v>0</v>
      </c>
      <c r="Y90" s="36">
        <v>0</v>
      </c>
      <c r="Z90" s="36">
        <v>0</v>
      </c>
      <c r="AA90" s="36">
        <v>0</v>
      </c>
      <c r="AB90" s="36">
        <v>0</v>
      </c>
      <c r="AC90" s="36">
        <v>0</v>
      </c>
      <c r="AD90" s="36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</row>
    <row r="91" spans="2:40" ht="15.6" x14ac:dyDescent="0.3">
      <c r="B91" s="44" t="s">
        <v>76</v>
      </c>
      <c r="C91" s="47">
        <v>0</v>
      </c>
      <c r="D91" s="48" t="s">
        <v>129</v>
      </c>
      <c r="E91" s="48" t="s">
        <v>88</v>
      </c>
      <c r="F91" s="49" t="s">
        <v>93</v>
      </c>
      <c r="G91" s="44">
        <v>2029</v>
      </c>
      <c r="H91" s="50">
        <v>1526</v>
      </c>
      <c r="I91" s="51" t="s">
        <v>80</v>
      </c>
      <c r="J91" s="35">
        <v>152600</v>
      </c>
      <c r="K91" s="36">
        <v>5096.84</v>
      </c>
      <c r="L91" s="36">
        <v>8713.4599999999991</v>
      </c>
      <c r="M91" s="36">
        <v>46512.480000000003</v>
      </c>
      <c r="N91" s="36">
        <v>47977.440000000002</v>
      </c>
      <c r="O91" s="36">
        <v>8713.4599999999991</v>
      </c>
      <c r="P91" s="36">
        <v>23256.240000000002</v>
      </c>
      <c r="Q91" s="36">
        <v>6454.9800000000014</v>
      </c>
      <c r="R91" s="36">
        <v>0</v>
      </c>
      <c r="S91" s="36">
        <v>5875.1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6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</row>
    <row r="92" spans="2:40" ht="15.6" x14ac:dyDescent="0.3">
      <c r="B92" s="44" t="s">
        <v>76</v>
      </c>
      <c r="C92" s="47">
        <v>0</v>
      </c>
      <c r="D92" s="48" t="s">
        <v>131</v>
      </c>
      <c r="E92" s="48" t="s">
        <v>88</v>
      </c>
      <c r="F92" s="49" t="s">
        <v>95</v>
      </c>
      <c r="G92" s="44">
        <v>2029</v>
      </c>
      <c r="H92" s="50">
        <v>189</v>
      </c>
      <c r="I92" s="51" t="s">
        <v>80</v>
      </c>
      <c r="J92" s="35">
        <v>226800</v>
      </c>
      <c r="K92" s="36">
        <v>3243.24</v>
      </c>
      <c r="L92" s="36">
        <v>6486.48</v>
      </c>
      <c r="M92" s="36">
        <v>43205.4</v>
      </c>
      <c r="N92" s="36">
        <v>23768.639999999999</v>
      </c>
      <c r="O92" s="36">
        <v>6486.48</v>
      </c>
      <c r="P92" s="36">
        <v>129638.88</v>
      </c>
      <c r="Q92" s="36">
        <v>5239.08</v>
      </c>
      <c r="R92" s="36">
        <v>0</v>
      </c>
      <c r="S92" s="36">
        <v>8731.7999999999993</v>
      </c>
      <c r="T92" s="36">
        <v>0</v>
      </c>
      <c r="U92" s="36">
        <v>0</v>
      </c>
      <c r="V92" s="36">
        <v>0</v>
      </c>
      <c r="W92" s="36">
        <v>0</v>
      </c>
      <c r="X92" s="36">
        <v>0</v>
      </c>
      <c r="Y92" s="36">
        <v>0</v>
      </c>
      <c r="Z92" s="36">
        <v>0</v>
      </c>
      <c r="AA92" s="36">
        <v>0</v>
      </c>
      <c r="AB92" s="36">
        <v>0</v>
      </c>
      <c r="AC92" s="36">
        <v>0</v>
      </c>
      <c r="AD92" s="36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</row>
    <row r="93" spans="2:40" ht="31.2" x14ac:dyDescent="0.3">
      <c r="B93" s="44" t="s">
        <v>76</v>
      </c>
      <c r="C93" s="47">
        <v>0</v>
      </c>
      <c r="D93" s="48" t="s">
        <v>129</v>
      </c>
      <c r="E93" s="48" t="s">
        <v>132</v>
      </c>
      <c r="F93" s="49" t="s">
        <v>93</v>
      </c>
      <c r="G93" s="44">
        <v>2029</v>
      </c>
      <c r="H93" s="50">
        <v>638</v>
      </c>
      <c r="I93" s="51" t="s">
        <v>80</v>
      </c>
      <c r="J93" s="35">
        <v>63800</v>
      </c>
      <c r="K93" s="36">
        <v>2130.92</v>
      </c>
      <c r="L93" s="36">
        <v>3642.98</v>
      </c>
      <c r="M93" s="36">
        <v>19446.240000000002</v>
      </c>
      <c r="N93" s="36">
        <v>20058.72</v>
      </c>
      <c r="O93" s="36">
        <v>3642.98</v>
      </c>
      <c r="P93" s="36">
        <v>9723.1200000000008</v>
      </c>
      <c r="Q93" s="36">
        <v>2698.74</v>
      </c>
      <c r="R93" s="36">
        <v>0</v>
      </c>
      <c r="S93" s="36">
        <v>2456.3000000000002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  <c r="Y93" s="36">
        <v>0</v>
      </c>
      <c r="Z93" s="36">
        <v>0</v>
      </c>
      <c r="AA93" s="36">
        <v>0</v>
      </c>
      <c r="AB93" s="36">
        <v>0</v>
      </c>
      <c r="AC93" s="36">
        <v>0</v>
      </c>
      <c r="AD93" s="36">
        <v>0</v>
      </c>
      <c r="AE93" s="52">
        <v>0</v>
      </c>
      <c r="AF93" s="52">
        <v>0</v>
      </c>
      <c r="AG93" s="52">
        <v>0</v>
      </c>
      <c r="AH93" s="52">
        <v>0</v>
      </c>
      <c r="AI93" s="52">
        <v>0</v>
      </c>
      <c r="AJ93" s="52">
        <v>0</v>
      </c>
      <c r="AK93" s="52">
        <v>0</v>
      </c>
      <c r="AL93" s="52">
        <v>0</v>
      </c>
      <c r="AM93" s="52">
        <v>0</v>
      </c>
      <c r="AN93" s="52">
        <v>0</v>
      </c>
    </row>
    <row r="94" spans="2:40" ht="31.2" x14ac:dyDescent="0.3">
      <c r="B94" s="44" t="s">
        <v>76</v>
      </c>
      <c r="C94" s="47">
        <v>0</v>
      </c>
      <c r="D94" s="48" t="s">
        <v>131</v>
      </c>
      <c r="E94" s="48" t="s">
        <v>132</v>
      </c>
      <c r="F94" s="49" t="s">
        <v>95</v>
      </c>
      <c r="G94" s="44">
        <v>2029</v>
      </c>
      <c r="H94" s="50">
        <v>58</v>
      </c>
      <c r="I94" s="51" t="s">
        <v>80</v>
      </c>
      <c r="J94" s="35">
        <v>69600</v>
      </c>
      <c r="K94" s="36">
        <v>995.28</v>
      </c>
      <c r="L94" s="36">
        <v>1990.56</v>
      </c>
      <c r="M94" s="36">
        <v>13258.8</v>
      </c>
      <c r="N94" s="36">
        <v>7294.08</v>
      </c>
      <c r="O94" s="36">
        <v>1990.56</v>
      </c>
      <c r="P94" s="36">
        <v>39783.359999999993</v>
      </c>
      <c r="Q94" s="36">
        <v>1607.76</v>
      </c>
      <c r="R94" s="36">
        <v>0</v>
      </c>
      <c r="S94" s="36">
        <v>2679.6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  <c r="Z94" s="36">
        <v>0</v>
      </c>
      <c r="AA94" s="36">
        <v>0</v>
      </c>
      <c r="AB94" s="36">
        <v>0</v>
      </c>
      <c r="AC94" s="36">
        <v>0</v>
      </c>
      <c r="AD94" s="36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</row>
    <row r="95" spans="2:40" ht="15.6" x14ac:dyDescent="0.3">
      <c r="B95" s="44" t="s">
        <v>76</v>
      </c>
      <c r="C95" s="47">
        <v>0</v>
      </c>
      <c r="D95" s="48" t="s">
        <v>129</v>
      </c>
      <c r="E95" s="48" t="s">
        <v>133</v>
      </c>
      <c r="F95" s="49" t="s">
        <v>93</v>
      </c>
      <c r="G95" s="44">
        <v>2029</v>
      </c>
      <c r="H95" s="50">
        <v>593</v>
      </c>
      <c r="I95" s="51" t="s">
        <v>80</v>
      </c>
      <c r="J95" s="35">
        <v>59300</v>
      </c>
      <c r="K95" s="36">
        <v>1980.62</v>
      </c>
      <c r="L95" s="36">
        <v>3386.03</v>
      </c>
      <c r="M95" s="36">
        <v>18074.64</v>
      </c>
      <c r="N95" s="36">
        <v>18643.919999999998</v>
      </c>
      <c r="O95" s="36">
        <v>3386.03</v>
      </c>
      <c r="P95" s="36">
        <v>9037.32</v>
      </c>
      <c r="Q95" s="36">
        <v>2508.3900000000003</v>
      </c>
      <c r="R95" s="36">
        <v>0</v>
      </c>
      <c r="S95" s="36">
        <v>2283.0500000000002</v>
      </c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52">
        <v>0</v>
      </c>
      <c r="AF95" s="52">
        <v>0</v>
      </c>
      <c r="AG95" s="52">
        <v>0</v>
      </c>
      <c r="AH95" s="52">
        <v>0</v>
      </c>
      <c r="AI95" s="52">
        <v>0</v>
      </c>
      <c r="AJ95" s="52">
        <v>0</v>
      </c>
      <c r="AK95" s="52">
        <v>0</v>
      </c>
      <c r="AL95" s="52">
        <v>0</v>
      </c>
      <c r="AM95" s="52">
        <v>0</v>
      </c>
      <c r="AN95" s="52">
        <v>0</v>
      </c>
    </row>
    <row r="96" spans="2:40" ht="15.6" x14ac:dyDescent="0.3">
      <c r="B96" s="44" t="s">
        <v>76</v>
      </c>
      <c r="C96" s="47">
        <v>0</v>
      </c>
      <c r="D96" s="48" t="s">
        <v>131</v>
      </c>
      <c r="E96" s="48" t="s">
        <v>133</v>
      </c>
      <c r="F96" s="49" t="s">
        <v>95</v>
      </c>
      <c r="G96" s="44">
        <v>2029</v>
      </c>
      <c r="H96" s="50">
        <v>92</v>
      </c>
      <c r="I96" s="51" t="s">
        <v>80</v>
      </c>
      <c r="J96" s="35">
        <v>110400</v>
      </c>
      <c r="K96" s="36">
        <v>1578.72</v>
      </c>
      <c r="L96" s="36">
        <v>3157.44</v>
      </c>
      <c r="M96" s="36">
        <v>21031.200000000001</v>
      </c>
      <c r="N96" s="36">
        <v>11569.92</v>
      </c>
      <c r="O96" s="36">
        <v>3157.44</v>
      </c>
      <c r="P96" s="36">
        <v>63104.639999999999</v>
      </c>
      <c r="Q96" s="36">
        <v>2550.2399999999998</v>
      </c>
      <c r="R96" s="36">
        <v>0</v>
      </c>
      <c r="S96" s="36">
        <v>4250.3999999999996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</row>
    <row r="97" spans="2:40" ht="15.6" x14ac:dyDescent="0.3">
      <c r="B97" s="44" t="s">
        <v>76</v>
      </c>
      <c r="C97" s="47">
        <v>0</v>
      </c>
      <c r="D97" s="48" t="s">
        <v>129</v>
      </c>
      <c r="E97" s="48" t="s">
        <v>90</v>
      </c>
      <c r="F97" s="49" t="s">
        <v>93</v>
      </c>
      <c r="G97" s="44">
        <v>2029</v>
      </c>
      <c r="H97" s="50">
        <v>638</v>
      </c>
      <c r="I97" s="51" t="s">
        <v>80</v>
      </c>
      <c r="J97" s="35">
        <v>63800</v>
      </c>
      <c r="K97" s="36">
        <v>2130.92</v>
      </c>
      <c r="L97" s="36">
        <v>3642.98</v>
      </c>
      <c r="M97" s="36">
        <v>19446.240000000002</v>
      </c>
      <c r="N97" s="36">
        <v>20058.72</v>
      </c>
      <c r="O97" s="36">
        <v>3642.98</v>
      </c>
      <c r="P97" s="36">
        <v>9723.1200000000008</v>
      </c>
      <c r="Q97" s="36">
        <v>2698.74</v>
      </c>
      <c r="R97" s="36">
        <v>0</v>
      </c>
      <c r="S97" s="36">
        <v>2456.3000000000002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v>0</v>
      </c>
      <c r="AD97" s="36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</row>
    <row r="98" spans="2:40" ht="15.6" x14ac:dyDescent="0.3">
      <c r="B98" s="44" t="s">
        <v>76</v>
      </c>
      <c r="C98" s="47">
        <v>0</v>
      </c>
      <c r="D98" s="48" t="s">
        <v>131</v>
      </c>
      <c r="E98" s="48" t="s">
        <v>90</v>
      </c>
      <c r="F98" s="49" t="s">
        <v>95</v>
      </c>
      <c r="G98" s="44">
        <v>2029</v>
      </c>
      <c r="H98" s="50">
        <v>250</v>
      </c>
      <c r="I98" s="51" t="s">
        <v>80</v>
      </c>
      <c r="J98" s="35">
        <v>300000</v>
      </c>
      <c r="K98" s="36">
        <v>4290</v>
      </c>
      <c r="L98" s="36">
        <v>8580</v>
      </c>
      <c r="M98" s="36">
        <v>57150</v>
      </c>
      <c r="N98" s="36">
        <v>31440</v>
      </c>
      <c r="O98" s="36">
        <v>8580</v>
      </c>
      <c r="P98" s="36">
        <v>171480</v>
      </c>
      <c r="Q98" s="36">
        <v>6930</v>
      </c>
      <c r="R98" s="36">
        <v>0</v>
      </c>
      <c r="S98" s="36">
        <v>11550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</row>
    <row r="99" spans="2:40" ht="15.6" x14ac:dyDescent="0.3">
      <c r="B99" s="44" t="s">
        <v>76</v>
      </c>
      <c r="C99" s="47">
        <v>0</v>
      </c>
      <c r="D99" s="48" t="s">
        <v>129</v>
      </c>
      <c r="E99" s="48" t="s">
        <v>134</v>
      </c>
      <c r="F99" s="49" t="s">
        <v>93</v>
      </c>
      <c r="G99" s="44">
        <v>2029</v>
      </c>
      <c r="H99" s="50">
        <v>403</v>
      </c>
      <c r="I99" s="51" t="s">
        <v>80</v>
      </c>
      <c r="J99" s="35">
        <v>40300</v>
      </c>
      <c r="K99" s="36">
        <v>1346.02</v>
      </c>
      <c r="L99" s="36">
        <v>2301.13</v>
      </c>
      <c r="M99" s="36">
        <v>12283.44</v>
      </c>
      <c r="N99" s="36">
        <v>12670.32</v>
      </c>
      <c r="O99" s="36">
        <v>2301.13</v>
      </c>
      <c r="P99" s="36">
        <v>6141.72</v>
      </c>
      <c r="Q99" s="36">
        <v>1704.6900000000003</v>
      </c>
      <c r="R99" s="36">
        <v>0</v>
      </c>
      <c r="S99" s="36">
        <v>1551.55</v>
      </c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52">
        <v>0</v>
      </c>
      <c r="AF99" s="52">
        <v>0</v>
      </c>
      <c r="AG99" s="52">
        <v>0</v>
      </c>
      <c r="AH99" s="52">
        <v>0</v>
      </c>
      <c r="AI99" s="52">
        <v>0</v>
      </c>
      <c r="AJ99" s="52">
        <v>0</v>
      </c>
      <c r="AK99" s="52">
        <v>0</v>
      </c>
      <c r="AL99" s="52">
        <v>0</v>
      </c>
      <c r="AM99" s="52">
        <v>0</v>
      </c>
      <c r="AN99" s="52">
        <v>0</v>
      </c>
    </row>
    <row r="100" spans="2:40" ht="15.6" x14ac:dyDescent="0.3">
      <c r="B100" s="44" t="s">
        <v>76</v>
      </c>
      <c r="C100" s="47">
        <v>0</v>
      </c>
      <c r="D100" s="48" t="s">
        <v>131</v>
      </c>
      <c r="E100" s="48" t="s">
        <v>134</v>
      </c>
      <c r="F100" s="49" t="s">
        <v>95</v>
      </c>
      <c r="G100" s="44">
        <v>2029</v>
      </c>
      <c r="H100" s="50">
        <v>216</v>
      </c>
      <c r="I100" s="51" t="s">
        <v>80</v>
      </c>
      <c r="J100" s="35">
        <v>259200</v>
      </c>
      <c r="K100" s="36">
        <v>3706.56</v>
      </c>
      <c r="L100" s="36">
        <v>7413.12</v>
      </c>
      <c r="M100" s="36">
        <v>49377.599999999999</v>
      </c>
      <c r="N100" s="36">
        <v>27164.16</v>
      </c>
      <c r="O100" s="36">
        <v>7413.12</v>
      </c>
      <c r="P100" s="36">
        <v>148158.72</v>
      </c>
      <c r="Q100" s="36">
        <v>5987.52</v>
      </c>
      <c r="R100" s="36">
        <v>0</v>
      </c>
      <c r="S100" s="36">
        <v>9979.2000000000007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52">
        <v>0</v>
      </c>
      <c r="AF100" s="52">
        <v>0</v>
      </c>
      <c r="AG100" s="52">
        <v>0</v>
      </c>
      <c r="AH100" s="52">
        <v>0</v>
      </c>
      <c r="AI100" s="52">
        <v>0</v>
      </c>
      <c r="AJ100" s="52">
        <v>0</v>
      </c>
      <c r="AK100" s="52">
        <v>0</v>
      </c>
      <c r="AL100" s="52">
        <v>0</v>
      </c>
      <c r="AM100" s="52">
        <v>0</v>
      </c>
      <c r="AN100" s="52">
        <v>0</v>
      </c>
    </row>
    <row r="101" spans="2:40" ht="15.6" x14ac:dyDescent="0.3">
      <c r="B101" s="44" t="s">
        <v>76</v>
      </c>
      <c r="C101" s="47">
        <v>0</v>
      </c>
      <c r="D101" s="48" t="s">
        <v>114</v>
      </c>
      <c r="E101" s="48" t="s">
        <v>135</v>
      </c>
      <c r="F101" s="49" t="s">
        <v>93</v>
      </c>
      <c r="G101" s="44">
        <v>2027</v>
      </c>
      <c r="H101" s="50">
        <v>9</v>
      </c>
      <c r="I101" s="51" t="s">
        <v>80</v>
      </c>
      <c r="J101" s="35">
        <v>900</v>
      </c>
      <c r="K101" s="36">
        <v>30.06</v>
      </c>
      <c r="L101" s="36">
        <v>51.39</v>
      </c>
      <c r="M101" s="36">
        <v>274.32</v>
      </c>
      <c r="N101" s="36">
        <v>282.95999999999998</v>
      </c>
      <c r="O101" s="36">
        <v>51.39</v>
      </c>
      <c r="P101" s="36">
        <v>137.16</v>
      </c>
      <c r="Q101" s="36">
        <v>38.070000000000007</v>
      </c>
      <c r="R101" s="36">
        <v>0</v>
      </c>
      <c r="S101" s="36">
        <v>34.65</v>
      </c>
      <c r="T101" s="36">
        <v>0</v>
      </c>
      <c r="U101" s="36">
        <v>0</v>
      </c>
      <c r="V101" s="36">
        <v>0</v>
      </c>
      <c r="W101" s="36">
        <v>0</v>
      </c>
      <c r="X101" s="36">
        <v>0</v>
      </c>
      <c r="Y101" s="36">
        <v>0</v>
      </c>
      <c r="Z101" s="36">
        <v>0</v>
      </c>
      <c r="AA101" s="36">
        <v>0</v>
      </c>
      <c r="AB101" s="36">
        <v>0</v>
      </c>
      <c r="AC101" s="36">
        <v>0</v>
      </c>
      <c r="AD101" s="36">
        <v>0</v>
      </c>
      <c r="AE101" s="52">
        <v>0</v>
      </c>
      <c r="AF101" s="52">
        <v>0</v>
      </c>
      <c r="AG101" s="52">
        <v>0</v>
      </c>
      <c r="AH101" s="52">
        <v>0</v>
      </c>
      <c r="AI101" s="52">
        <v>0</v>
      </c>
      <c r="AJ101" s="52">
        <v>0</v>
      </c>
      <c r="AK101" s="52">
        <v>0</v>
      </c>
      <c r="AL101" s="52">
        <v>0</v>
      </c>
      <c r="AM101" s="52">
        <v>0</v>
      </c>
      <c r="AN101" s="52">
        <v>0</v>
      </c>
    </row>
    <row r="102" spans="2:40" ht="15.6" x14ac:dyDescent="0.3">
      <c r="B102" s="44" t="s">
        <v>76</v>
      </c>
      <c r="C102" s="47">
        <v>0</v>
      </c>
      <c r="D102" s="48" t="s">
        <v>116</v>
      </c>
      <c r="E102" s="48" t="s">
        <v>135</v>
      </c>
      <c r="F102" s="49" t="s">
        <v>95</v>
      </c>
      <c r="G102" s="44">
        <v>2027</v>
      </c>
      <c r="H102" s="50">
        <v>77</v>
      </c>
      <c r="I102" s="51" t="s">
        <v>80</v>
      </c>
      <c r="J102" s="35">
        <v>92400</v>
      </c>
      <c r="K102" s="36">
        <v>1321.32</v>
      </c>
      <c r="L102" s="36">
        <v>2642.64</v>
      </c>
      <c r="M102" s="36">
        <v>17602.2</v>
      </c>
      <c r="N102" s="36">
        <v>9683.52</v>
      </c>
      <c r="O102" s="36">
        <v>2642.64</v>
      </c>
      <c r="P102" s="36">
        <v>52815.839999999997</v>
      </c>
      <c r="Q102" s="36">
        <v>2134.44</v>
      </c>
      <c r="R102" s="36">
        <v>0</v>
      </c>
      <c r="S102" s="36">
        <v>3557.4</v>
      </c>
      <c r="T102" s="36">
        <v>0</v>
      </c>
      <c r="U102" s="36">
        <v>0</v>
      </c>
      <c r="V102" s="36">
        <v>0</v>
      </c>
      <c r="W102" s="36">
        <v>0</v>
      </c>
      <c r="X102" s="36">
        <v>0</v>
      </c>
      <c r="Y102" s="36">
        <v>0</v>
      </c>
      <c r="Z102" s="36">
        <v>0</v>
      </c>
      <c r="AA102" s="36">
        <v>0</v>
      </c>
      <c r="AB102" s="36">
        <v>0</v>
      </c>
      <c r="AC102" s="36">
        <v>0</v>
      </c>
      <c r="AD102" s="36">
        <v>0</v>
      </c>
      <c r="AE102" s="52">
        <v>0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</row>
    <row r="103" spans="2:40" ht="15.6" x14ac:dyDescent="0.3">
      <c r="B103" s="44" t="s">
        <v>76</v>
      </c>
      <c r="C103" s="47">
        <v>0</v>
      </c>
      <c r="D103" s="48" t="s">
        <v>121</v>
      </c>
      <c r="E103" s="48" t="s">
        <v>82</v>
      </c>
      <c r="F103" s="49" t="s">
        <v>93</v>
      </c>
      <c r="G103" s="44">
        <v>2028</v>
      </c>
      <c r="H103" s="50">
        <v>1319</v>
      </c>
      <c r="I103" s="51" t="s">
        <v>80</v>
      </c>
      <c r="J103" s="35">
        <v>131900</v>
      </c>
      <c r="K103" s="36">
        <v>4405.46</v>
      </c>
      <c r="L103" s="36">
        <v>7531.49</v>
      </c>
      <c r="M103" s="36">
        <v>40203.120000000003</v>
      </c>
      <c r="N103" s="36">
        <v>41469.360000000001</v>
      </c>
      <c r="O103" s="36">
        <v>7531.49</v>
      </c>
      <c r="P103" s="36">
        <v>20101.560000000001</v>
      </c>
      <c r="Q103" s="36">
        <v>5579.37</v>
      </c>
      <c r="R103" s="36">
        <v>0</v>
      </c>
      <c r="S103" s="36">
        <v>5078.1499999999996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6">
        <v>0</v>
      </c>
      <c r="Z103" s="36">
        <v>0</v>
      </c>
      <c r="AA103" s="36">
        <v>0</v>
      </c>
      <c r="AB103" s="36">
        <v>0</v>
      </c>
      <c r="AC103" s="36">
        <v>0</v>
      </c>
      <c r="AD103" s="36">
        <v>0</v>
      </c>
      <c r="AE103" s="52">
        <v>0</v>
      </c>
      <c r="AF103" s="52">
        <v>0</v>
      </c>
      <c r="AG103" s="52">
        <v>0</v>
      </c>
      <c r="AH103" s="52">
        <v>0</v>
      </c>
      <c r="AI103" s="52">
        <v>0</v>
      </c>
      <c r="AJ103" s="52">
        <v>0</v>
      </c>
      <c r="AK103" s="52">
        <v>0</v>
      </c>
      <c r="AL103" s="52">
        <v>0</v>
      </c>
      <c r="AM103" s="52">
        <v>0</v>
      </c>
      <c r="AN103" s="52">
        <v>0</v>
      </c>
    </row>
    <row r="104" spans="2:40" ht="15.6" x14ac:dyDescent="0.3">
      <c r="B104" s="44" t="s">
        <v>76</v>
      </c>
      <c r="C104" s="47">
        <v>0</v>
      </c>
      <c r="D104" s="48" t="s">
        <v>122</v>
      </c>
      <c r="E104" s="48" t="s">
        <v>82</v>
      </c>
      <c r="F104" s="49" t="s">
        <v>95</v>
      </c>
      <c r="G104" s="44">
        <v>2028</v>
      </c>
      <c r="H104" s="50">
        <v>1908</v>
      </c>
      <c r="I104" s="51" t="s">
        <v>80</v>
      </c>
      <c r="J104" s="35">
        <v>2289600</v>
      </c>
      <c r="K104" s="36">
        <v>32741.279999999999</v>
      </c>
      <c r="L104" s="36">
        <v>65482.559999999998</v>
      </c>
      <c r="M104" s="36">
        <v>436168.8</v>
      </c>
      <c r="N104" s="36">
        <v>239950.07999999999</v>
      </c>
      <c r="O104" s="36">
        <v>65482.559999999998</v>
      </c>
      <c r="P104" s="36">
        <v>1308735.3599999999</v>
      </c>
      <c r="Q104" s="36">
        <v>52889.760000000002</v>
      </c>
      <c r="R104" s="36">
        <v>0</v>
      </c>
      <c r="S104" s="36">
        <v>88149.6</v>
      </c>
      <c r="T104" s="36">
        <v>0</v>
      </c>
      <c r="U104" s="36">
        <v>0</v>
      </c>
      <c r="V104" s="36">
        <v>0</v>
      </c>
      <c r="W104" s="36">
        <v>0</v>
      </c>
      <c r="X104" s="36">
        <v>0</v>
      </c>
      <c r="Y104" s="36">
        <v>0</v>
      </c>
      <c r="Z104" s="36">
        <v>0</v>
      </c>
      <c r="AA104" s="36">
        <v>0</v>
      </c>
      <c r="AB104" s="36">
        <v>0</v>
      </c>
      <c r="AC104" s="36">
        <v>0</v>
      </c>
      <c r="AD104" s="36">
        <v>0</v>
      </c>
      <c r="AE104" s="52">
        <v>0</v>
      </c>
      <c r="AF104" s="52">
        <v>0</v>
      </c>
      <c r="AG104" s="52">
        <v>0</v>
      </c>
      <c r="AH104" s="52">
        <v>0</v>
      </c>
      <c r="AI104" s="52">
        <v>0</v>
      </c>
      <c r="AJ104" s="52">
        <v>0</v>
      </c>
      <c r="AK104" s="52">
        <v>0</v>
      </c>
      <c r="AL104" s="52">
        <v>0</v>
      </c>
      <c r="AM104" s="52">
        <v>0</v>
      </c>
      <c r="AN104" s="52">
        <v>0</v>
      </c>
    </row>
    <row r="105" spans="2:40" ht="15.6" x14ac:dyDescent="0.3">
      <c r="B105" s="44" t="s">
        <v>136</v>
      </c>
      <c r="C105" s="47">
        <v>0</v>
      </c>
      <c r="D105" s="48" t="s">
        <v>137</v>
      </c>
      <c r="E105" s="48" t="s">
        <v>125</v>
      </c>
      <c r="F105" s="49" t="s">
        <v>79</v>
      </c>
      <c r="G105" s="44">
        <v>2029</v>
      </c>
      <c r="H105" s="50">
        <v>560</v>
      </c>
      <c r="I105" s="51" t="s">
        <v>80</v>
      </c>
      <c r="J105" s="35">
        <v>5600000</v>
      </c>
      <c r="K105" s="36">
        <v>426720</v>
      </c>
      <c r="L105" s="36">
        <v>426720</v>
      </c>
      <c r="M105" s="36">
        <v>2238879.9999999995</v>
      </c>
      <c r="N105" s="36">
        <v>1119439.9999999998</v>
      </c>
      <c r="O105" s="36">
        <v>426720</v>
      </c>
      <c r="P105" s="36">
        <v>266560</v>
      </c>
      <c r="Q105" s="36">
        <v>479360</v>
      </c>
      <c r="R105" s="36">
        <v>0</v>
      </c>
      <c r="S105" s="36">
        <v>215600</v>
      </c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0</v>
      </c>
    </row>
    <row r="106" spans="2:40" ht="15.6" x14ac:dyDescent="0.3">
      <c r="B106" s="44" t="s">
        <v>76</v>
      </c>
      <c r="C106" s="47">
        <v>0</v>
      </c>
      <c r="D106" s="48" t="s">
        <v>138</v>
      </c>
      <c r="E106" s="48" t="s">
        <v>118</v>
      </c>
      <c r="F106" s="49" t="s">
        <v>79</v>
      </c>
      <c r="G106" s="44">
        <v>2029</v>
      </c>
      <c r="H106" s="50">
        <v>505</v>
      </c>
      <c r="I106" s="51" t="s">
        <v>80</v>
      </c>
      <c r="J106" s="35">
        <v>5050000</v>
      </c>
      <c r="K106" s="36">
        <v>384810</v>
      </c>
      <c r="L106" s="36">
        <v>384810</v>
      </c>
      <c r="M106" s="36">
        <v>2018989.9999999998</v>
      </c>
      <c r="N106" s="36">
        <v>1009494.9999999999</v>
      </c>
      <c r="O106" s="36">
        <v>384810</v>
      </c>
      <c r="P106" s="36">
        <v>240380</v>
      </c>
      <c r="Q106" s="36">
        <v>432280</v>
      </c>
      <c r="R106" s="36">
        <v>0</v>
      </c>
      <c r="S106" s="36">
        <v>194425</v>
      </c>
      <c r="T106" s="36">
        <v>0</v>
      </c>
      <c r="U106" s="36">
        <v>0</v>
      </c>
      <c r="V106" s="36">
        <v>0</v>
      </c>
      <c r="W106" s="36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0</v>
      </c>
      <c r="AC106" s="36">
        <v>0</v>
      </c>
      <c r="AD106" s="36">
        <v>0</v>
      </c>
      <c r="AE106" s="52">
        <v>0</v>
      </c>
      <c r="AF106" s="52">
        <v>0</v>
      </c>
      <c r="AG106" s="52">
        <v>0</v>
      </c>
      <c r="AH106" s="52">
        <v>0</v>
      </c>
      <c r="AI106" s="52">
        <v>0</v>
      </c>
      <c r="AJ106" s="52">
        <v>0</v>
      </c>
      <c r="AK106" s="52">
        <v>0</v>
      </c>
      <c r="AL106" s="52">
        <v>0</v>
      </c>
      <c r="AM106" s="52">
        <v>0</v>
      </c>
      <c r="AN106" s="52">
        <v>0</v>
      </c>
    </row>
    <row r="107" spans="2:40" ht="15.6" x14ac:dyDescent="0.3">
      <c r="B107" s="44" t="s">
        <v>76</v>
      </c>
      <c r="C107" s="47">
        <v>0</v>
      </c>
      <c r="D107" s="48" t="s">
        <v>138</v>
      </c>
      <c r="E107" s="48" t="s">
        <v>119</v>
      </c>
      <c r="F107" s="49" t="s">
        <v>79</v>
      </c>
      <c r="G107" s="44">
        <v>2029</v>
      </c>
      <c r="H107" s="50">
        <v>464</v>
      </c>
      <c r="I107" s="51" t="s">
        <v>80</v>
      </c>
      <c r="J107" s="35">
        <v>4640000</v>
      </c>
      <c r="K107" s="36">
        <v>353568</v>
      </c>
      <c r="L107" s="36">
        <v>353568</v>
      </c>
      <c r="M107" s="36">
        <v>1855072</v>
      </c>
      <c r="N107" s="36">
        <v>927536</v>
      </c>
      <c r="O107" s="36">
        <v>353568</v>
      </c>
      <c r="P107" s="36">
        <v>220864</v>
      </c>
      <c r="Q107" s="36">
        <v>397184</v>
      </c>
      <c r="R107" s="36">
        <v>0</v>
      </c>
      <c r="S107" s="36">
        <v>178640</v>
      </c>
      <c r="T107" s="36">
        <v>0</v>
      </c>
      <c r="U107" s="36">
        <v>0</v>
      </c>
      <c r="V107" s="36">
        <v>0</v>
      </c>
      <c r="W107" s="36">
        <v>0</v>
      </c>
      <c r="X107" s="36">
        <v>0</v>
      </c>
      <c r="Y107" s="36">
        <v>0</v>
      </c>
      <c r="Z107" s="36">
        <v>0</v>
      </c>
      <c r="AA107" s="36">
        <v>0</v>
      </c>
      <c r="AB107" s="36">
        <v>0</v>
      </c>
      <c r="AC107" s="36">
        <v>0</v>
      </c>
      <c r="AD107" s="36">
        <v>0</v>
      </c>
      <c r="AE107" s="52">
        <v>0</v>
      </c>
      <c r="AF107" s="52">
        <v>0</v>
      </c>
      <c r="AG107" s="52">
        <v>0</v>
      </c>
      <c r="AH107" s="52">
        <v>0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</row>
    <row r="108" spans="2:40" ht="15.6" x14ac:dyDescent="0.3">
      <c r="B108" s="44"/>
      <c r="C108" s="47"/>
      <c r="D108" s="48"/>
      <c r="E108" s="48"/>
      <c r="F108" s="49"/>
      <c r="G108" s="44"/>
      <c r="H108" s="50"/>
      <c r="I108" s="51"/>
      <c r="J108" s="35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</row>
    <row r="109" spans="2:40" ht="15.6" x14ac:dyDescent="0.3">
      <c r="B109" s="44"/>
      <c r="C109" s="47"/>
      <c r="D109" s="48"/>
      <c r="E109" s="48"/>
      <c r="F109" s="49"/>
      <c r="G109" s="44"/>
      <c r="H109" s="50"/>
      <c r="I109" s="51"/>
      <c r="J109" s="35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</row>
    <row r="110" spans="2:40" ht="15.6" x14ac:dyDescent="0.3">
      <c r="B110" s="44"/>
      <c r="C110" s="47"/>
      <c r="D110" s="48"/>
      <c r="E110" s="48"/>
      <c r="F110" s="49"/>
      <c r="G110" s="44"/>
      <c r="H110" s="50"/>
      <c r="I110" s="51"/>
      <c r="J110" s="35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</row>
    <row r="111" spans="2:40" ht="15.6" x14ac:dyDescent="0.3">
      <c r="B111" s="44"/>
      <c r="C111" s="47"/>
      <c r="D111" s="48"/>
      <c r="E111" s="48"/>
      <c r="F111" s="49"/>
      <c r="G111" s="44"/>
      <c r="H111" s="50"/>
      <c r="I111" s="51"/>
      <c r="J111" s="35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</row>
    <row r="112" spans="2:40" ht="15.6" x14ac:dyDescent="0.3">
      <c r="B112" s="44"/>
      <c r="C112" s="47"/>
      <c r="D112" s="48"/>
      <c r="E112" s="48"/>
      <c r="F112" s="49"/>
      <c r="G112" s="44"/>
      <c r="H112" s="50"/>
      <c r="I112" s="51"/>
      <c r="J112" s="35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</row>
    <row r="113" spans="2:40" ht="15.6" x14ac:dyDescent="0.3">
      <c r="B113" s="44"/>
      <c r="C113" s="47"/>
      <c r="D113" s="48"/>
      <c r="E113" s="48"/>
      <c r="F113" s="49"/>
      <c r="G113" s="44"/>
      <c r="H113" s="50"/>
      <c r="I113" s="51"/>
      <c r="J113" s="35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</row>
    <row r="114" spans="2:40" ht="15.6" x14ac:dyDescent="0.3">
      <c r="B114" s="44"/>
      <c r="C114" s="47"/>
      <c r="D114" s="48"/>
      <c r="E114" s="48"/>
      <c r="F114" s="49"/>
      <c r="G114" s="44"/>
      <c r="H114" s="50"/>
      <c r="I114" s="51"/>
      <c r="J114" s="35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</row>
    <row r="115" spans="2:40" ht="15.6" x14ac:dyDescent="0.3">
      <c r="B115" s="44"/>
      <c r="C115" s="47"/>
      <c r="D115" s="48"/>
      <c r="E115" s="48"/>
      <c r="F115" s="49"/>
      <c r="G115" s="44"/>
      <c r="H115" s="50"/>
      <c r="I115" s="51"/>
      <c r="J115" s="35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</row>
    <row r="116" spans="2:40" ht="15.6" x14ac:dyDescent="0.3">
      <c r="B116" s="44"/>
      <c r="C116" s="47"/>
      <c r="D116" s="48"/>
      <c r="E116" s="48"/>
      <c r="F116" s="49"/>
      <c r="G116" s="44"/>
      <c r="H116" s="50"/>
      <c r="I116" s="51"/>
      <c r="J116" s="35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</row>
    <row r="117" spans="2:40" ht="15.6" x14ac:dyDescent="0.3">
      <c r="B117" s="44"/>
      <c r="C117" s="47"/>
      <c r="D117" s="48"/>
      <c r="E117" s="48"/>
      <c r="F117" s="49"/>
      <c r="G117" s="44"/>
      <c r="H117" s="50"/>
      <c r="I117" s="51"/>
      <c r="J117" s="35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</row>
    <row r="118" spans="2:40" ht="15.6" x14ac:dyDescent="0.3">
      <c r="B118" s="44"/>
      <c r="C118" s="47"/>
      <c r="D118" s="48"/>
      <c r="E118" s="48"/>
      <c r="F118" s="49"/>
      <c r="G118" s="44"/>
      <c r="H118" s="50"/>
      <c r="I118" s="51"/>
      <c r="J118" s="3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</row>
    <row r="119" spans="2:40" ht="15.6" x14ac:dyDescent="0.3">
      <c r="B119" s="44"/>
      <c r="C119" s="47"/>
      <c r="D119" s="48"/>
      <c r="E119" s="48"/>
      <c r="F119" s="49"/>
      <c r="G119" s="44"/>
      <c r="H119" s="50"/>
      <c r="I119" s="51"/>
      <c r="J119" s="35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</row>
    <row r="120" spans="2:40" ht="15.6" x14ac:dyDescent="0.3">
      <c r="B120" s="44"/>
      <c r="C120" s="47"/>
      <c r="D120" s="48"/>
      <c r="E120" s="48"/>
      <c r="F120" s="49"/>
      <c r="G120" s="44"/>
      <c r="H120" s="50"/>
      <c r="I120" s="51"/>
      <c r="J120" s="35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</row>
    <row r="121" spans="2:40" ht="15.6" x14ac:dyDescent="0.3">
      <c r="B121" s="44"/>
      <c r="C121" s="47"/>
      <c r="D121" s="48"/>
      <c r="E121" s="48"/>
      <c r="F121" s="49"/>
      <c r="G121" s="44"/>
      <c r="H121" s="50"/>
      <c r="I121" s="51"/>
      <c r="J121" s="35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</row>
    <row r="122" spans="2:40" ht="15.6" x14ac:dyDescent="0.3">
      <c r="B122" s="44"/>
      <c r="C122" s="47"/>
      <c r="D122" s="48"/>
      <c r="E122" s="48"/>
      <c r="F122" s="49"/>
      <c r="G122" s="44"/>
      <c r="H122" s="50"/>
      <c r="I122" s="51"/>
      <c r="J122" s="35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</row>
    <row r="123" spans="2:40" x14ac:dyDescent="0.3">
      <c r="B123" s="19"/>
      <c r="C123" s="19"/>
      <c r="D123" s="19"/>
      <c r="E123" s="19"/>
      <c r="F123" s="21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</row>
    <row r="124" spans="2:40" x14ac:dyDescent="0.3">
      <c r="D124" s="19"/>
    </row>
    <row r="125" spans="2:40" x14ac:dyDescent="0.3">
      <c r="D125" s="19"/>
    </row>
    <row r="126" spans="2:40" x14ac:dyDescent="0.3">
      <c r="D126" s="19"/>
    </row>
    <row r="127" spans="2:40" x14ac:dyDescent="0.3">
      <c r="D127" s="19"/>
    </row>
    <row r="128" spans="2:40" x14ac:dyDescent="0.3">
      <c r="D128" s="19"/>
    </row>
    <row r="129" spans="4:4" x14ac:dyDescent="0.3">
      <c r="D129" s="19"/>
    </row>
    <row r="130" spans="4:4" x14ac:dyDescent="0.3">
      <c r="D130" s="19"/>
    </row>
    <row r="131" spans="4:4" x14ac:dyDescent="0.3">
      <c r="D131" s="19"/>
    </row>
    <row r="132" spans="4:4" x14ac:dyDescent="0.3">
      <c r="D132" s="19"/>
    </row>
    <row r="133" spans="4:4" x14ac:dyDescent="0.3">
      <c r="D133" s="19"/>
    </row>
    <row r="134" spans="4:4" x14ac:dyDescent="0.3">
      <c r="D134" s="19"/>
    </row>
    <row r="135" spans="4:4" x14ac:dyDescent="0.3">
      <c r="D135" s="19"/>
    </row>
    <row r="136" spans="4:4" x14ac:dyDescent="0.3">
      <c r="D136" s="19"/>
    </row>
    <row r="137" spans="4:4" x14ac:dyDescent="0.3">
      <c r="D137" s="19"/>
    </row>
  </sheetData>
  <sheetProtection formatCells="0" insertRows="0" selectLockedCells="1" autoFilter="0"/>
  <mergeCells count="2">
    <mergeCell ref="B8:I8"/>
    <mergeCell ref="J8:AN8"/>
  </mergeCells>
  <dataValidations count="1">
    <dataValidation type="list" allowBlank="1" showInputMessage="1" showErrorMessage="1" sqref="D12 D123:D137" xr:uid="{93DDF9A3-2BCF-4CE5-969B-BC4F4091BD19}">
      <formula1>Prosjektnavn</formula1>
    </dataValidation>
  </dataValidations>
  <pageMargins left="0.7" right="0.7" top="0.75" bottom="0.75" header="0.3" footer="0.3"/>
  <pageSetup paperSize="8" scale="1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ECA-C279-404C-B599-EA55EF7AC82F}">
  <sheetPr codeName="Ark7">
    <tabColor theme="4" tint="0.39997558519241921"/>
  </sheetPr>
  <dimension ref="B6:S58"/>
  <sheetViews>
    <sheetView tabSelected="1" zoomScaleNormal="100" workbookViewId="0">
      <pane ySplit="6" topLeftCell="A7" activePane="bottomLeft" state="frozen"/>
      <selection pane="bottomLeft" activeCell="B6" sqref="B6:S50"/>
    </sheetView>
  </sheetViews>
  <sheetFormatPr baseColWidth="10" defaultColWidth="11.44140625" defaultRowHeight="14.4" x14ac:dyDescent="0.3"/>
  <cols>
    <col min="1" max="1" width="6.6640625" customWidth="1"/>
    <col min="2" max="2" width="13.109375" customWidth="1"/>
    <col min="3" max="3" width="10.88671875" bestFit="1" customWidth="1"/>
    <col min="4" max="4" width="9.6640625" customWidth="1"/>
    <col min="5" max="5" width="31.6640625" customWidth="1"/>
    <col min="6" max="6" width="5" style="27" customWidth="1"/>
    <col min="7" max="8" width="5.33203125" style="27" customWidth="1"/>
    <col min="9" max="9" width="4.109375" style="27" customWidth="1"/>
    <col min="10" max="10" width="4.88671875" style="27" customWidth="1"/>
    <col min="11" max="11" width="34.44140625" customWidth="1"/>
    <col min="12" max="12" width="10" bestFit="1" customWidth="1"/>
    <col min="13" max="13" width="52.88671875" customWidth="1"/>
    <col min="14" max="14" width="17.6640625" customWidth="1"/>
    <col min="15" max="15" width="19.44140625" customWidth="1"/>
    <col min="16" max="16" width="12.88671875" bestFit="1" customWidth="1"/>
    <col min="17" max="17" width="9.6640625" customWidth="1"/>
    <col min="18" max="18" width="15" customWidth="1"/>
    <col min="19" max="19" width="14.44140625" customWidth="1"/>
  </cols>
  <sheetData>
    <row r="6" spans="2:19" ht="27.6" x14ac:dyDescent="0.3">
      <c r="B6" s="53" t="s">
        <v>75</v>
      </c>
      <c r="C6" s="53" t="s">
        <v>42</v>
      </c>
      <c r="D6" s="53" t="s">
        <v>43</v>
      </c>
      <c r="E6" s="53" t="s">
        <v>44</v>
      </c>
      <c r="F6" s="59" t="s">
        <v>45</v>
      </c>
      <c r="G6" s="58" t="s">
        <v>46</v>
      </c>
      <c r="H6" s="55" t="s">
        <v>47</v>
      </c>
      <c r="I6" s="61" t="s">
        <v>48</v>
      </c>
      <c r="J6" s="60" t="s">
        <v>49</v>
      </c>
      <c r="K6" s="56" t="s">
        <v>50</v>
      </c>
      <c r="L6" s="53" t="s">
        <v>51</v>
      </c>
      <c r="M6" s="53" t="s">
        <v>52</v>
      </c>
      <c r="N6" s="54" t="s">
        <v>53</v>
      </c>
      <c r="O6" s="53" t="s">
        <v>54</v>
      </c>
      <c r="P6" s="54" t="s">
        <v>55</v>
      </c>
      <c r="Q6" s="53" t="s">
        <v>56</v>
      </c>
      <c r="R6" s="53" t="s">
        <v>57</v>
      </c>
      <c r="S6" s="53" t="s">
        <v>58</v>
      </c>
    </row>
    <row r="7" spans="2:19" ht="28.8" x14ac:dyDescent="0.3">
      <c r="B7" s="37">
        <v>2</v>
      </c>
      <c r="C7" s="37">
        <v>3</v>
      </c>
      <c r="D7" s="37">
        <v>1</v>
      </c>
      <c r="E7" s="57" t="s">
        <v>139</v>
      </c>
      <c r="F7" s="38"/>
      <c r="G7" s="38"/>
      <c r="H7" s="38"/>
      <c r="I7" s="38"/>
      <c r="J7" s="38"/>
      <c r="K7" s="57" t="s">
        <v>140</v>
      </c>
      <c r="L7" s="37">
        <v>1</v>
      </c>
      <c r="M7" s="57" t="s">
        <v>141</v>
      </c>
      <c r="N7" s="39"/>
      <c r="O7" s="38" t="s">
        <v>142</v>
      </c>
      <c r="P7" s="37" t="s">
        <v>143</v>
      </c>
      <c r="Q7" s="37"/>
      <c r="R7" s="40" t="s">
        <v>144</v>
      </c>
      <c r="S7" s="38"/>
    </row>
    <row r="8" spans="2:19" ht="57.6" x14ac:dyDescent="0.3">
      <c r="B8" s="37">
        <v>2</v>
      </c>
      <c r="C8" s="37">
        <v>4</v>
      </c>
      <c r="D8" s="37">
        <v>1</v>
      </c>
      <c r="E8" s="57" t="s">
        <v>145</v>
      </c>
      <c r="F8" s="38"/>
      <c r="G8" s="38"/>
      <c r="H8" s="38"/>
      <c r="I8" s="38"/>
      <c r="J8" s="38"/>
      <c r="K8" s="57" t="s">
        <v>146</v>
      </c>
      <c r="L8" s="37"/>
      <c r="M8" s="57" t="s">
        <v>147</v>
      </c>
      <c r="N8" s="39"/>
      <c r="O8" s="38" t="s">
        <v>148</v>
      </c>
      <c r="P8" s="37"/>
      <c r="Q8" s="37"/>
      <c r="R8" s="40"/>
      <c r="S8" s="38"/>
    </row>
    <row r="9" spans="2:19" ht="86.4" x14ac:dyDescent="0.3">
      <c r="B9" s="37">
        <v>2</v>
      </c>
      <c r="C9" s="37">
        <v>5</v>
      </c>
      <c r="D9" s="37">
        <v>1</v>
      </c>
      <c r="E9" s="57" t="s">
        <v>149</v>
      </c>
      <c r="F9" s="38"/>
      <c r="G9" s="38"/>
      <c r="H9" s="38" t="s">
        <v>150</v>
      </c>
      <c r="I9" s="38"/>
      <c r="J9" s="38"/>
      <c r="K9" s="57" t="s">
        <v>151</v>
      </c>
      <c r="L9" s="37">
        <v>1</v>
      </c>
      <c r="M9" s="57" t="s">
        <v>152</v>
      </c>
      <c r="N9" s="39"/>
      <c r="O9" s="38" t="s">
        <v>153</v>
      </c>
      <c r="P9" s="37" t="s">
        <v>143</v>
      </c>
      <c r="Q9" s="37">
        <v>2026</v>
      </c>
      <c r="R9" s="40" t="s">
        <v>154</v>
      </c>
      <c r="S9" s="38"/>
    </row>
    <row r="10" spans="2:19" ht="86.4" x14ac:dyDescent="0.3">
      <c r="B10" s="37">
        <v>2</v>
      </c>
      <c r="C10" s="37">
        <v>5</v>
      </c>
      <c r="D10" s="37">
        <v>2</v>
      </c>
      <c r="E10" s="57" t="s">
        <v>155</v>
      </c>
      <c r="F10" s="38"/>
      <c r="G10" s="38"/>
      <c r="H10" s="38" t="s">
        <v>150</v>
      </c>
      <c r="I10" s="38"/>
      <c r="J10" s="38"/>
      <c r="K10" s="57" t="s">
        <v>156</v>
      </c>
      <c r="L10" s="37">
        <v>1</v>
      </c>
      <c r="M10" s="57" t="s">
        <v>157</v>
      </c>
      <c r="N10" s="39"/>
      <c r="O10" s="38" t="s">
        <v>153</v>
      </c>
      <c r="P10" s="37" t="s">
        <v>143</v>
      </c>
      <c r="Q10" s="37">
        <v>2026</v>
      </c>
      <c r="R10" s="40" t="s">
        <v>154</v>
      </c>
      <c r="S10" s="38"/>
    </row>
    <row r="11" spans="2:19" ht="57.6" x14ac:dyDescent="0.3">
      <c r="B11" s="37">
        <v>2</v>
      </c>
      <c r="C11" s="37">
        <v>5</v>
      </c>
      <c r="D11" s="37">
        <v>3</v>
      </c>
      <c r="E11" s="57" t="s">
        <v>158</v>
      </c>
      <c r="F11" s="38"/>
      <c r="G11" s="38"/>
      <c r="H11" s="38" t="s">
        <v>150</v>
      </c>
      <c r="I11" s="38"/>
      <c r="J11" s="38"/>
      <c r="K11" s="57" t="s">
        <v>159</v>
      </c>
      <c r="L11" s="37">
        <v>1</v>
      </c>
      <c r="M11" s="57" t="s">
        <v>160</v>
      </c>
      <c r="N11" s="39"/>
      <c r="O11" s="38" t="s">
        <v>153</v>
      </c>
      <c r="P11" s="37" t="s">
        <v>143</v>
      </c>
      <c r="Q11" s="37">
        <v>2026</v>
      </c>
      <c r="R11" s="40" t="s">
        <v>154</v>
      </c>
      <c r="S11" s="38"/>
    </row>
    <row r="12" spans="2:19" ht="72" x14ac:dyDescent="0.3">
      <c r="B12" s="37">
        <v>2</v>
      </c>
      <c r="C12" s="37">
        <v>5</v>
      </c>
      <c r="D12" s="37">
        <v>4</v>
      </c>
      <c r="E12" s="57" t="s">
        <v>161</v>
      </c>
      <c r="F12" s="38"/>
      <c r="G12" s="38"/>
      <c r="H12" s="38" t="s">
        <v>150</v>
      </c>
      <c r="I12" s="38"/>
      <c r="J12" s="38"/>
      <c r="K12" s="57" t="s">
        <v>162</v>
      </c>
      <c r="L12" s="37">
        <v>1</v>
      </c>
      <c r="M12" s="57" t="s">
        <v>163</v>
      </c>
      <c r="N12" s="39"/>
      <c r="O12" s="38" t="s">
        <v>153</v>
      </c>
      <c r="P12" s="37" t="s">
        <v>143</v>
      </c>
      <c r="Q12" s="37">
        <v>2026</v>
      </c>
      <c r="R12" s="40" t="s">
        <v>154</v>
      </c>
      <c r="S12" s="38"/>
    </row>
    <row r="13" spans="2:19" ht="72" x14ac:dyDescent="0.3">
      <c r="B13" s="37">
        <v>2</v>
      </c>
      <c r="C13" s="37">
        <v>5</v>
      </c>
      <c r="D13" s="37">
        <v>5</v>
      </c>
      <c r="E13" s="57" t="s">
        <v>164</v>
      </c>
      <c r="F13" s="38"/>
      <c r="G13" s="38"/>
      <c r="H13" s="38" t="s">
        <v>150</v>
      </c>
      <c r="I13" s="38"/>
      <c r="J13" s="38"/>
      <c r="K13" s="57" t="s">
        <v>165</v>
      </c>
      <c r="L13" s="37">
        <v>1</v>
      </c>
      <c r="M13" s="57" t="s">
        <v>166</v>
      </c>
      <c r="N13" s="39"/>
      <c r="O13" s="38" t="s">
        <v>153</v>
      </c>
      <c r="P13" s="37" t="s">
        <v>143</v>
      </c>
      <c r="Q13" s="37">
        <v>2026</v>
      </c>
      <c r="R13" s="40" t="s">
        <v>154</v>
      </c>
      <c r="S13" s="38"/>
    </row>
    <row r="14" spans="2:19" ht="57.6" x14ac:dyDescent="0.3">
      <c r="B14" s="37">
        <v>2</v>
      </c>
      <c r="C14" s="37">
        <v>6</v>
      </c>
      <c r="D14" s="37">
        <v>1</v>
      </c>
      <c r="E14" s="57" t="s">
        <v>167</v>
      </c>
      <c r="F14" s="38" t="s">
        <v>150</v>
      </c>
      <c r="G14" s="38"/>
      <c r="H14" s="38" t="s">
        <v>150</v>
      </c>
      <c r="I14" s="38" t="s">
        <v>150</v>
      </c>
      <c r="J14" s="38"/>
      <c r="K14" s="57" t="s">
        <v>168</v>
      </c>
      <c r="L14" s="37">
        <v>1</v>
      </c>
      <c r="M14" s="57" t="s">
        <v>169</v>
      </c>
      <c r="N14" s="39"/>
      <c r="O14" s="38" t="s">
        <v>153</v>
      </c>
      <c r="P14" s="37" t="s">
        <v>143</v>
      </c>
      <c r="Q14" s="37">
        <v>2026</v>
      </c>
      <c r="R14" s="40" t="s">
        <v>154</v>
      </c>
      <c r="S14" s="38"/>
    </row>
    <row r="15" spans="2:19" ht="86.4" x14ac:dyDescent="0.3">
      <c r="B15" s="37">
        <v>2</v>
      </c>
      <c r="C15" s="37">
        <v>6</v>
      </c>
      <c r="D15" s="37">
        <v>2</v>
      </c>
      <c r="E15" s="57" t="s">
        <v>170</v>
      </c>
      <c r="F15" s="38" t="s">
        <v>150</v>
      </c>
      <c r="G15" s="38"/>
      <c r="H15" s="38" t="s">
        <v>150</v>
      </c>
      <c r="I15" s="38" t="s">
        <v>150</v>
      </c>
      <c r="J15" s="38"/>
      <c r="K15" s="57" t="s">
        <v>171</v>
      </c>
      <c r="L15" s="37">
        <v>2</v>
      </c>
      <c r="M15" s="57" t="s">
        <v>172</v>
      </c>
      <c r="N15" s="39"/>
      <c r="O15" s="38" t="s">
        <v>153</v>
      </c>
      <c r="P15" s="37" t="s">
        <v>143</v>
      </c>
      <c r="Q15" s="37">
        <v>2026</v>
      </c>
      <c r="R15" s="40" t="s">
        <v>154</v>
      </c>
      <c r="S15" s="38"/>
    </row>
    <row r="16" spans="2:19" ht="144" x14ac:dyDescent="0.3">
      <c r="B16" s="37">
        <v>2</v>
      </c>
      <c r="C16" s="37">
        <v>7</v>
      </c>
      <c r="D16" s="37">
        <v>1</v>
      </c>
      <c r="E16" s="57" t="s">
        <v>173</v>
      </c>
      <c r="F16" s="38"/>
      <c r="G16" s="38"/>
      <c r="H16" s="38"/>
      <c r="I16" s="38"/>
      <c r="J16" s="38"/>
      <c r="K16" s="57" t="s">
        <v>174</v>
      </c>
      <c r="L16" s="37">
        <v>1</v>
      </c>
      <c r="M16" s="57" t="s">
        <v>175</v>
      </c>
      <c r="N16" s="39"/>
      <c r="O16" s="38" t="s">
        <v>176</v>
      </c>
      <c r="P16" s="37" t="s">
        <v>177</v>
      </c>
      <c r="Q16" s="37"/>
      <c r="R16" s="40" t="s">
        <v>178</v>
      </c>
      <c r="S16" s="38"/>
    </row>
    <row r="17" spans="2:19" ht="201.6" x14ac:dyDescent="0.3">
      <c r="B17" s="37">
        <v>2</v>
      </c>
      <c r="C17" s="37">
        <v>8</v>
      </c>
      <c r="D17" s="37">
        <v>1</v>
      </c>
      <c r="E17" s="57" t="s">
        <v>179</v>
      </c>
      <c r="F17" s="38"/>
      <c r="G17" s="38"/>
      <c r="H17" s="38"/>
      <c r="I17" s="38"/>
      <c r="J17" s="38"/>
      <c r="K17" s="57" t="s">
        <v>180</v>
      </c>
      <c r="L17" s="37">
        <v>1</v>
      </c>
      <c r="M17" s="57" t="s">
        <v>181</v>
      </c>
      <c r="N17" s="39"/>
      <c r="O17" s="38" t="s">
        <v>182</v>
      </c>
      <c r="P17" s="37" t="s">
        <v>177</v>
      </c>
      <c r="Q17" s="37">
        <v>2027</v>
      </c>
      <c r="R17" s="40" t="s">
        <v>178</v>
      </c>
      <c r="S17" s="38"/>
    </row>
    <row r="18" spans="2:19" ht="201.6" x14ac:dyDescent="0.3">
      <c r="B18" s="37">
        <v>2</v>
      </c>
      <c r="C18" s="37">
        <v>9</v>
      </c>
      <c r="D18" s="37">
        <v>1</v>
      </c>
      <c r="E18" s="57" t="s">
        <v>183</v>
      </c>
      <c r="F18" s="38"/>
      <c r="G18" s="38"/>
      <c r="H18" s="38"/>
      <c r="I18" s="38"/>
      <c r="J18" s="38"/>
      <c r="K18" s="57" t="s">
        <v>184</v>
      </c>
      <c r="L18" s="37">
        <v>1</v>
      </c>
      <c r="M18" s="57" t="s">
        <v>185</v>
      </c>
      <c r="N18" s="39">
        <v>0.1</v>
      </c>
      <c r="O18" s="38" t="s">
        <v>186</v>
      </c>
      <c r="P18" s="37" t="s">
        <v>177</v>
      </c>
      <c r="Q18" s="37"/>
      <c r="R18" s="40"/>
      <c r="S18" s="38"/>
    </row>
    <row r="19" spans="2:19" ht="172.8" x14ac:dyDescent="0.3">
      <c r="B19" s="37">
        <v>2</v>
      </c>
      <c r="C19" s="37">
        <v>10</v>
      </c>
      <c r="D19" s="37">
        <v>1</v>
      </c>
      <c r="E19" s="57" t="s">
        <v>187</v>
      </c>
      <c r="F19" s="38"/>
      <c r="G19" s="38"/>
      <c r="H19" s="38"/>
      <c r="I19" s="38"/>
      <c r="J19" s="38"/>
      <c r="K19" s="57" t="s">
        <v>188</v>
      </c>
      <c r="L19" s="37">
        <v>1</v>
      </c>
      <c r="M19" s="57" t="s">
        <v>189</v>
      </c>
      <c r="N19" s="39">
        <v>0.1</v>
      </c>
      <c r="O19" s="38" t="s">
        <v>190</v>
      </c>
      <c r="P19" s="37" t="s">
        <v>177</v>
      </c>
      <c r="Q19" s="37"/>
      <c r="R19" s="40" t="s">
        <v>178</v>
      </c>
      <c r="S19" s="38"/>
    </row>
    <row r="20" spans="2:19" ht="129.6" x14ac:dyDescent="0.3">
      <c r="B20" s="37">
        <v>2</v>
      </c>
      <c r="C20" s="37">
        <v>11</v>
      </c>
      <c r="D20" s="37">
        <v>1</v>
      </c>
      <c r="E20" s="57" t="s">
        <v>191</v>
      </c>
      <c r="F20" s="38"/>
      <c r="G20" s="38"/>
      <c r="H20" s="38"/>
      <c r="I20" s="38"/>
      <c r="J20" s="38"/>
      <c r="K20" s="57" t="s">
        <v>192</v>
      </c>
      <c r="L20" s="37">
        <v>2</v>
      </c>
      <c r="M20" s="57" t="s">
        <v>193</v>
      </c>
      <c r="N20" s="39">
        <v>1</v>
      </c>
      <c r="O20" s="38" t="s">
        <v>194</v>
      </c>
      <c r="P20" s="37"/>
      <c r="Q20" s="37"/>
      <c r="R20" s="40" t="s">
        <v>178</v>
      </c>
      <c r="S20" s="38"/>
    </row>
    <row r="21" spans="2:19" ht="86.4" x14ac:dyDescent="0.3">
      <c r="B21" s="37">
        <v>2</v>
      </c>
      <c r="C21" s="37">
        <v>12</v>
      </c>
      <c r="D21" s="37">
        <v>1</v>
      </c>
      <c r="E21" s="57" t="s">
        <v>195</v>
      </c>
      <c r="F21" s="38"/>
      <c r="G21" s="38"/>
      <c r="H21" s="38"/>
      <c r="I21" s="38"/>
      <c r="J21" s="38"/>
      <c r="K21" s="57" t="s">
        <v>196</v>
      </c>
      <c r="L21" s="37">
        <v>2</v>
      </c>
      <c r="M21" s="57" t="s">
        <v>197</v>
      </c>
      <c r="N21" s="39"/>
      <c r="O21" s="38" t="s">
        <v>198</v>
      </c>
      <c r="P21" s="37" t="s">
        <v>177</v>
      </c>
      <c r="Q21" s="37"/>
      <c r="R21" s="40" t="s">
        <v>178</v>
      </c>
      <c r="S21" s="38"/>
    </row>
    <row r="22" spans="2:19" ht="388.8" x14ac:dyDescent="0.3">
      <c r="B22" s="37">
        <v>2</v>
      </c>
      <c r="C22" s="37">
        <v>13</v>
      </c>
      <c r="D22" s="37">
        <v>1</v>
      </c>
      <c r="E22" s="57" t="s">
        <v>199</v>
      </c>
      <c r="F22" s="38"/>
      <c r="G22" s="38"/>
      <c r="H22" s="38"/>
      <c r="I22" s="38"/>
      <c r="J22" s="38"/>
      <c r="K22" s="57" t="s">
        <v>200</v>
      </c>
      <c r="L22" s="37">
        <v>2</v>
      </c>
      <c r="M22" s="57" t="s">
        <v>201</v>
      </c>
      <c r="N22" s="39"/>
      <c r="O22" s="38" t="s">
        <v>202</v>
      </c>
      <c r="P22" s="37"/>
      <c r="Q22" s="37"/>
      <c r="R22" s="40" t="s">
        <v>178</v>
      </c>
      <c r="S22" s="38"/>
    </row>
    <row r="23" spans="2:19" ht="15" customHeight="1" x14ac:dyDescent="0.3">
      <c r="B23" s="37">
        <v>3</v>
      </c>
      <c r="C23" s="37">
        <v>1</v>
      </c>
      <c r="D23" s="37">
        <v>1</v>
      </c>
      <c r="E23" s="57" t="s">
        <v>203</v>
      </c>
      <c r="F23" s="38"/>
      <c r="G23" s="38"/>
      <c r="H23" s="38" t="s">
        <v>150</v>
      </c>
      <c r="I23" s="38"/>
      <c r="J23" s="38"/>
      <c r="K23" s="57" t="s">
        <v>204</v>
      </c>
      <c r="L23" s="37">
        <v>1</v>
      </c>
      <c r="M23" s="57" t="s">
        <v>205</v>
      </c>
      <c r="N23" s="39"/>
      <c r="O23" s="38" t="s">
        <v>198</v>
      </c>
      <c r="P23" s="37"/>
      <c r="Q23" s="37">
        <v>2026</v>
      </c>
      <c r="R23" s="40" t="s">
        <v>154</v>
      </c>
      <c r="S23" s="38"/>
    </row>
    <row r="24" spans="2:19" ht="28.8" x14ac:dyDescent="0.3">
      <c r="B24" s="37">
        <v>2</v>
      </c>
      <c r="C24" s="37">
        <v>14</v>
      </c>
      <c r="D24" s="37">
        <v>1</v>
      </c>
      <c r="E24" s="57" t="s">
        <v>206</v>
      </c>
      <c r="F24" s="38"/>
      <c r="G24" s="38"/>
      <c r="H24" s="38" t="s">
        <v>150</v>
      </c>
      <c r="I24" s="38"/>
      <c r="J24" s="38"/>
      <c r="K24" s="57" t="s">
        <v>207</v>
      </c>
      <c r="L24" s="37">
        <v>1</v>
      </c>
      <c r="M24" s="57" t="s">
        <v>208</v>
      </c>
      <c r="N24" s="39"/>
      <c r="O24" s="38" t="s">
        <v>198</v>
      </c>
      <c r="P24" s="37" t="s">
        <v>143</v>
      </c>
      <c r="Q24" s="37">
        <v>2026</v>
      </c>
      <c r="R24" s="40" t="s">
        <v>154</v>
      </c>
      <c r="S24" s="38"/>
    </row>
    <row r="25" spans="2:19" ht="28.8" x14ac:dyDescent="0.3">
      <c r="B25" s="37">
        <v>1</v>
      </c>
      <c r="C25" s="37">
        <v>1</v>
      </c>
      <c r="D25" s="37">
        <v>1</v>
      </c>
      <c r="E25" s="57" t="s">
        <v>209</v>
      </c>
      <c r="F25" s="38"/>
      <c r="G25" s="38"/>
      <c r="H25" s="38"/>
      <c r="I25" s="38"/>
      <c r="J25" s="38"/>
      <c r="K25" s="57" t="s">
        <v>210</v>
      </c>
      <c r="L25" s="37">
        <v>1</v>
      </c>
      <c r="M25" s="57" t="s">
        <v>211</v>
      </c>
      <c r="N25" s="39" t="s">
        <v>212</v>
      </c>
      <c r="O25" s="38" t="s">
        <v>198</v>
      </c>
      <c r="P25" s="37" t="s">
        <v>143</v>
      </c>
      <c r="Q25" s="37"/>
      <c r="R25" s="40"/>
      <c r="S25" s="38"/>
    </row>
    <row r="26" spans="2:19" ht="28.8" x14ac:dyDescent="0.3">
      <c r="B26" s="37">
        <v>2</v>
      </c>
      <c r="C26" s="37">
        <v>15</v>
      </c>
      <c r="D26" s="37">
        <v>1</v>
      </c>
      <c r="E26" s="57" t="s">
        <v>213</v>
      </c>
      <c r="F26" s="38"/>
      <c r="G26" s="38"/>
      <c r="H26" s="38"/>
      <c r="I26" s="38"/>
      <c r="J26" s="38"/>
      <c r="K26" s="57" t="s">
        <v>214</v>
      </c>
      <c r="L26" s="37">
        <v>1</v>
      </c>
      <c r="M26" s="57" t="s">
        <v>215</v>
      </c>
      <c r="N26" s="39"/>
      <c r="O26" s="38" t="s">
        <v>198</v>
      </c>
      <c r="P26" s="37" t="s">
        <v>143</v>
      </c>
      <c r="Q26" s="37"/>
      <c r="R26" s="40" t="s">
        <v>178</v>
      </c>
      <c r="S26" s="38"/>
    </row>
    <row r="27" spans="2:19" ht="28.8" x14ac:dyDescent="0.3">
      <c r="B27" s="37">
        <v>2</v>
      </c>
      <c r="C27" s="37">
        <v>16</v>
      </c>
      <c r="D27" s="37">
        <v>1</v>
      </c>
      <c r="E27" s="57" t="s">
        <v>216</v>
      </c>
      <c r="F27" s="38"/>
      <c r="G27" s="38"/>
      <c r="H27" s="38"/>
      <c r="I27" s="38"/>
      <c r="J27" s="38"/>
      <c r="K27" s="57" t="s">
        <v>217</v>
      </c>
      <c r="L27" s="37"/>
      <c r="M27" s="57" t="s">
        <v>218</v>
      </c>
      <c r="N27" s="39"/>
      <c r="O27" s="38" t="s">
        <v>219</v>
      </c>
      <c r="P27" s="37"/>
      <c r="Q27" s="37"/>
      <c r="R27" s="40" t="s">
        <v>178</v>
      </c>
      <c r="S27" s="38"/>
    </row>
    <row r="28" spans="2:19" ht="43.2" x14ac:dyDescent="0.3">
      <c r="B28" s="37">
        <v>2</v>
      </c>
      <c r="C28" s="37">
        <v>17</v>
      </c>
      <c r="D28" s="37">
        <v>1</v>
      </c>
      <c r="E28" s="57" t="s">
        <v>220</v>
      </c>
      <c r="F28" s="38" t="s">
        <v>150</v>
      </c>
      <c r="G28" s="38"/>
      <c r="H28" s="38"/>
      <c r="I28" s="38"/>
      <c r="J28" s="38"/>
      <c r="K28" s="57" t="s">
        <v>221</v>
      </c>
      <c r="L28" s="37"/>
      <c r="M28" s="57" t="s">
        <v>222</v>
      </c>
      <c r="N28" s="39"/>
      <c r="O28" s="38" t="s">
        <v>223</v>
      </c>
      <c r="P28" s="37" t="s">
        <v>143</v>
      </c>
      <c r="Q28" s="37"/>
      <c r="R28" s="40" t="s">
        <v>224</v>
      </c>
      <c r="S28" s="38"/>
    </row>
    <row r="29" spans="2:19" ht="43.2" x14ac:dyDescent="0.3">
      <c r="B29" s="37">
        <v>2</v>
      </c>
      <c r="C29" s="37">
        <v>18</v>
      </c>
      <c r="D29" s="37">
        <v>1</v>
      </c>
      <c r="E29" s="57" t="s">
        <v>225</v>
      </c>
      <c r="F29" s="38"/>
      <c r="G29" s="38"/>
      <c r="H29" s="38"/>
      <c r="I29" s="38"/>
      <c r="J29" s="38"/>
      <c r="K29" s="57" t="s">
        <v>226</v>
      </c>
      <c r="L29" s="37">
        <v>1</v>
      </c>
      <c r="M29" s="57" t="s">
        <v>227</v>
      </c>
      <c r="N29" s="39"/>
      <c r="O29" s="38" t="s">
        <v>228</v>
      </c>
      <c r="P29" s="37" t="s">
        <v>143</v>
      </c>
      <c r="Q29" s="37"/>
      <c r="R29" s="40" t="s">
        <v>178</v>
      </c>
      <c r="S29" s="38"/>
    </row>
    <row r="30" spans="2:19" ht="28.8" x14ac:dyDescent="0.3">
      <c r="B30" s="37">
        <v>3</v>
      </c>
      <c r="C30" s="37">
        <v>2</v>
      </c>
      <c r="D30" s="37">
        <v>1</v>
      </c>
      <c r="E30" s="57" t="s">
        <v>229</v>
      </c>
      <c r="F30" s="38"/>
      <c r="G30" s="38"/>
      <c r="H30" s="38"/>
      <c r="I30" s="38"/>
      <c r="J30" s="38"/>
      <c r="K30" s="57" t="s">
        <v>230</v>
      </c>
      <c r="L30" s="37"/>
      <c r="M30" s="57"/>
      <c r="N30" s="39"/>
      <c r="O30" s="38"/>
      <c r="P30" s="37"/>
      <c r="Q30" s="37"/>
      <c r="R30" s="40"/>
      <c r="S30" s="38"/>
    </row>
    <row r="31" spans="2:19" ht="57.6" x14ac:dyDescent="0.3">
      <c r="B31" s="37">
        <v>2</v>
      </c>
      <c r="C31" s="37">
        <v>3</v>
      </c>
      <c r="D31" s="37">
        <v>2</v>
      </c>
      <c r="E31" s="57" t="s">
        <v>139</v>
      </c>
      <c r="F31" s="38"/>
      <c r="G31" s="38"/>
      <c r="H31" s="38"/>
      <c r="I31" s="38"/>
      <c r="J31" s="38"/>
      <c r="K31" s="57" t="s">
        <v>231</v>
      </c>
      <c r="L31" s="37">
        <v>2</v>
      </c>
      <c r="M31" s="57" t="s">
        <v>232</v>
      </c>
      <c r="N31" s="39"/>
      <c r="O31" s="38" t="s">
        <v>142</v>
      </c>
      <c r="P31" s="37" t="s">
        <v>143</v>
      </c>
      <c r="Q31" s="37"/>
      <c r="R31" s="40" t="s">
        <v>144</v>
      </c>
      <c r="S31" s="38"/>
    </row>
    <row r="32" spans="2:19" ht="57.6" x14ac:dyDescent="0.3">
      <c r="B32" s="37">
        <v>4</v>
      </c>
      <c r="C32" s="37">
        <v>1</v>
      </c>
      <c r="D32" s="37">
        <v>1</v>
      </c>
      <c r="E32" s="57" t="s">
        <v>233</v>
      </c>
      <c r="F32" s="38"/>
      <c r="G32" s="38"/>
      <c r="H32" s="38"/>
      <c r="I32" s="38"/>
      <c r="J32" s="38"/>
      <c r="K32" s="57" t="s">
        <v>234</v>
      </c>
      <c r="L32" s="37"/>
      <c r="M32" s="57" t="s">
        <v>235</v>
      </c>
      <c r="N32" s="39"/>
      <c r="O32" s="38" t="s">
        <v>148</v>
      </c>
      <c r="P32" s="37" t="s">
        <v>177</v>
      </c>
      <c r="Q32" s="37">
        <v>2026</v>
      </c>
      <c r="R32" s="40" t="s">
        <v>144</v>
      </c>
      <c r="S32" s="38"/>
    </row>
    <row r="33" spans="2:19" ht="43.2" x14ac:dyDescent="0.3">
      <c r="B33" s="37">
        <v>1</v>
      </c>
      <c r="C33" s="37">
        <v>2</v>
      </c>
      <c r="D33" s="37">
        <v>1</v>
      </c>
      <c r="E33" s="57" t="s">
        <v>236</v>
      </c>
      <c r="F33" s="38"/>
      <c r="G33" s="38"/>
      <c r="H33" s="38"/>
      <c r="I33" s="38"/>
      <c r="J33" s="38"/>
      <c r="K33" s="57" t="s">
        <v>237</v>
      </c>
      <c r="L33" s="37">
        <v>1</v>
      </c>
      <c r="M33" s="57" t="s">
        <v>238</v>
      </c>
      <c r="N33" s="39"/>
      <c r="O33" s="38" t="s">
        <v>239</v>
      </c>
      <c r="P33" s="37" t="s">
        <v>143</v>
      </c>
      <c r="Q33" s="37"/>
      <c r="R33" s="40"/>
      <c r="S33" s="38"/>
    </row>
    <row r="34" spans="2:19" ht="115.2" x14ac:dyDescent="0.3">
      <c r="B34" s="37">
        <v>1</v>
      </c>
      <c r="C34" s="37">
        <v>2</v>
      </c>
      <c r="D34" s="37">
        <v>2</v>
      </c>
      <c r="E34" s="57" t="s">
        <v>240</v>
      </c>
      <c r="F34" s="38"/>
      <c r="G34" s="38"/>
      <c r="H34" s="38"/>
      <c r="I34" s="38"/>
      <c r="J34" s="38"/>
      <c r="K34" s="57" t="s">
        <v>241</v>
      </c>
      <c r="L34" s="37">
        <v>1</v>
      </c>
      <c r="M34" s="57" t="s">
        <v>242</v>
      </c>
      <c r="N34" s="39"/>
      <c r="O34" s="38" t="s">
        <v>198</v>
      </c>
      <c r="P34" s="37" t="s">
        <v>143</v>
      </c>
      <c r="Q34" s="37"/>
      <c r="R34" s="40"/>
      <c r="S34" s="38"/>
    </row>
    <row r="35" spans="2:19" x14ac:dyDescent="0.3">
      <c r="B35" s="37">
        <v>1</v>
      </c>
      <c r="C35" s="37">
        <v>2</v>
      </c>
      <c r="D35" s="37">
        <v>3</v>
      </c>
      <c r="E35" s="57" t="s">
        <v>243</v>
      </c>
      <c r="F35" s="38"/>
      <c r="G35" s="38"/>
      <c r="H35" s="38"/>
      <c r="I35" s="38"/>
      <c r="J35" s="38"/>
      <c r="K35" s="57" t="s">
        <v>244</v>
      </c>
      <c r="L35" s="37">
        <v>1</v>
      </c>
      <c r="M35" s="57" t="s">
        <v>245</v>
      </c>
      <c r="N35" s="39"/>
      <c r="O35" s="38" t="s">
        <v>198</v>
      </c>
      <c r="P35" s="37" t="s">
        <v>143</v>
      </c>
      <c r="Q35" s="37"/>
      <c r="R35" s="40"/>
      <c r="S35" s="38"/>
    </row>
    <row r="36" spans="2:19" ht="43.2" x14ac:dyDescent="0.3">
      <c r="B36" s="37">
        <v>1</v>
      </c>
      <c r="C36" s="37">
        <v>2</v>
      </c>
      <c r="D36" s="37">
        <v>4</v>
      </c>
      <c r="E36" s="57" t="s">
        <v>246</v>
      </c>
      <c r="F36" s="38"/>
      <c r="G36" s="38"/>
      <c r="H36" s="38"/>
      <c r="I36" s="38"/>
      <c r="J36" s="38"/>
      <c r="K36" s="57" t="s">
        <v>247</v>
      </c>
      <c r="L36" s="37">
        <v>1</v>
      </c>
      <c r="M36" s="57" t="s">
        <v>248</v>
      </c>
      <c r="N36" s="39"/>
      <c r="O36" s="38" t="s">
        <v>198</v>
      </c>
      <c r="P36" s="37" t="s">
        <v>143</v>
      </c>
      <c r="Q36" s="37"/>
      <c r="R36" s="40"/>
      <c r="S36" s="38"/>
    </row>
    <row r="37" spans="2:19" ht="86.4" x14ac:dyDescent="0.3">
      <c r="B37" s="37">
        <v>1</v>
      </c>
      <c r="C37" s="37">
        <v>3</v>
      </c>
      <c r="D37" s="37">
        <v>1</v>
      </c>
      <c r="E37" s="57" t="s">
        <v>249</v>
      </c>
      <c r="F37" s="38"/>
      <c r="G37" s="38"/>
      <c r="H37" s="38"/>
      <c r="I37" s="38"/>
      <c r="J37" s="38"/>
      <c r="K37" s="57" t="s">
        <v>250</v>
      </c>
      <c r="L37" s="37">
        <v>1</v>
      </c>
      <c r="M37" s="57" t="s">
        <v>251</v>
      </c>
      <c r="N37" s="39"/>
      <c r="O37" s="38" t="s">
        <v>198</v>
      </c>
      <c r="P37" s="37" t="s">
        <v>143</v>
      </c>
      <c r="Q37" s="37"/>
      <c r="R37" s="40"/>
      <c r="S37" s="38"/>
    </row>
    <row r="38" spans="2:19" ht="129.6" x14ac:dyDescent="0.3">
      <c r="B38" s="37">
        <v>1</v>
      </c>
      <c r="C38" s="37">
        <v>4</v>
      </c>
      <c r="D38" s="37">
        <v>1</v>
      </c>
      <c r="E38" s="57" t="s">
        <v>252</v>
      </c>
      <c r="F38" s="38"/>
      <c r="G38" s="38"/>
      <c r="H38" s="38" t="s">
        <v>150</v>
      </c>
      <c r="I38" s="38"/>
      <c r="J38" s="38"/>
      <c r="K38" s="57" t="s">
        <v>253</v>
      </c>
      <c r="L38" s="37"/>
      <c r="M38" s="57" t="s">
        <v>254</v>
      </c>
      <c r="N38" s="39"/>
      <c r="O38" s="38" t="s">
        <v>255</v>
      </c>
      <c r="P38" s="37" t="s">
        <v>177</v>
      </c>
      <c r="Q38" s="37">
        <v>2026</v>
      </c>
      <c r="R38" s="40" t="s">
        <v>256</v>
      </c>
      <c r="S38" s="38"/>
    </row>
    <row r="39" spans="2:19" ht="86.4" x14ac:dyDescent="0.3">
      <c r="B39" s="37">
        <v>3</v>
      </c>
      <c r="C39" s="37">
        <v>3</v>
      </c>
      <c r="D39" s="37">
        <v>1</v>
      </c>
      <c r="E39" s="57" t="s">
        <v>252</v>
      </c>
      <c r="F39" s="38"/>
      <c r="G39" s="38" t="s">
        <v>150</v>
      </c>
      <c r="H39" s="38" t="s">
        <v>150</v>
      </c>
      <c r="I39" s="38"/>
      <c r="J39" s="38"/>
      <c r="K39" s="57" t="s">
        <v>257</v>
      </c>
      <c r="L39" s="37"/>
      <c r="M39" s="57" t="s">
        <v>258</v>
      </c>
      <c r="N39" s="39"/>
      <c r="O39" s="38" t="s">
        <v>255</v>
      </c>
      <c r="P39" s="37" t="s">
        <v>177</v>
      </c>
      <c r="Q39" s="37">
        <v>2027</v>
      </c>
      <c r="R39" s="40" t="s">
        <v>256</v>
      </c>
      <c r="S39" s="38"/>
    </row>
    <row r="40" spans="2:19" ht="72" x14ac:dyDescent="0.3">
      <c r="B40" s="37">
        <v>3</v>
      </c>
      <c r="C40" s="37">
        <v>4</v>
      </c>
      <c r="D40" s="37">
        <v>1</v>
      </c>
      <c r="E40" s="57" t="s">
        <v>259</v>
      </c>
      <c r="F40" s="38"/>
      <c r="G40" s="38"/>
      <c r="H40" s="38" t="s">
        <v>150</v>
      </c>
      <c r="I40" s="38"/>
      <c r="J40" s="38"/>
      <c r="K40" s="57" t="s">
        <v>260</v>
      </c>
      <c r="L40" s="37"/>
      <c r="M40" s="57" t="s">
        <v>261</v>
      </c>
      <c r="N40" s="39"/>
      <c r="O40" s="38" t="s">
        <v>262</v>
      </c>
      <c r="P40" s="37" t="s">
        <v>177</v>
      </c>
      <c r="Q40" s="37">
        <v>2026</v>
      </c>
      <c r="R40" s="40"/>
      <c r="S40" s="38"/>
    </row>
    <row r="41" spans="2:19" ht="41.4" x14ac:dyDescent="0.3">
      <c r="B41" s="37">
        <v>3</v>
      </c>
      <c r="C41" s="37">
        <v>4</v>
      </c>
      <c r="D41" s="37">
        <v>2</v>
      </c>
      <c r="E41" s="57" t="s">
        <v>259</v>
      </c>
      <c r="F41" s="38"/>
      <c r="G41" s="38"/>
      <c r="H41" s="38"/>
      <c r="I41" s="38"/>
      <c r="J41" s="38"/>
      <c r="K41" s="57" t="s">
        <v>263</v>
      </c>
      <c r="L41" s="37"/>
      <c r="M41" s="57" t="s">
        <v>264</v>
      </c>
      <c r="N41" s="39"/>
      <c r="O41" s="38" t="s">
        <v>265</v>
      </c>
      <c r="P41" s="37" t="s">
        <v>177</v>
      </c>
      <c r="Q41" s="37">
        <v>2026</v>
      </c>
      <c r="R41" s="40"/>
      <c r="S41" s="38"/>
    </row>
    <row r="42" spans="2:19" ht="72" x14ac:dyDescent="0.3">
      <c r="B42" s="37">
        <v>2</v>
      </c>
      <c r="C42" s="37">
        <v>19</v>
      </c>
      <c r="D42" s="37">
        <v>1</v>
      </c>
      <c r="E42" s="57" t="s">
        <v>266</v>
      </c>
      <c r="F42" s="38"/>
      <c r="G42" s="38" t="s">
        <v>150</v>
      </c>
      <c r="H42" s="38" t="s">
        <v>150</v>
      </c>
      <c r="I42" s="38"/>
      <c r="J42" s="38" t="s">
        <v>150</v>
      </c>
      <c r="K42" s="57" t="s">
        <v>267</v>
      </c>
      <c r="L42" s="37"/>
      <c r="M42" s="57" t="s">
        <v>268</v>
      </c>
      <c r="N42" s="39"/>
      <c r="O42" s="38" t="s">
        <v>269</v>
      </c>
      <c r="P42" s="37" t="s">
        <v>177</v>
      </c>
      <c r="Q42" s="37">
        <v>2026</v>
      </c>
      <c r="R42" s="40" t="s">
        <v>224</v>
      </c>
      <c r="S42" s="38"/>
    </row>
    <row r="43" spans="2:19" ht="43.2" x14ac:dyDescent="0.3">
      <c r="B43" s="37">
        <v>3</v>
      </c>
      <c r="C43" s="37">
        <v>5</v>
      </c>
      <c r="D43" s="37">
        <v>1</v>
      </c>
      <c r="E43" s="57" t="s">
        <v>270</v>
      </c>
      <c r="F43" s="38" t="s">
        <v>150</v>
      </c>
      <c r="G43" s="38" t="s">
        <v>150</v>
      </c>
      <c r="H43" s="38" t="s">
        <v>150</v>
      </c>
      <c r="I43" s="38"/>
      <c r="J43" s="38"/>
      <c r="K43" s="57" t="s">
        <v>271</v>
      </c>
      <c r="L43" s="37">
        <v>1</v>
      </c>
      <c r="M43" s="57" t="s">
        <v>272</v>
      </c>
      <c r="N43" s="39"/>
      <c r="O43" s="38" t="s">
        <v>273</v>
      </c>
      <c r="P43" s="37" t="s">
        <v>177</v>
      </c>
      <c r="Q43" s="37">
        <v>2026</v>
      </c>
      <c r="R43" s="40" t="s">
        <v>224</v>
      </c>
      <c r="S43" s="38"/>
    </row>
    <row r="44" spans="2:19" ht="57.6" x14ac:dyDescent="0.3">
      <c r="B44" s="37">
        <v>3</v>
      </c>
      <c r="C44" s="37">
        <v>5</v>
      </c>
      <c r="D44" s="37">
        <v>2</v>
      </c>
      <c r="E44" s="57" t="s">
        <v>270</v>
      </c>
      <c r="F44" s="38" t="s">
        <v>150</v>
      </c>
      <c r="G44" s="38" t="s">
        <v>150</v>
      </c>
      <c r="H44" s="38" t="s">
        <v>150</v>
      </c>
      <c r="I44" s="38"/>
      <c r="J44" s="38"/>
      <c r="K44" s="57" t="s">
        <v>274</v>
      </c>
      <c r="L44" s="37"/>
      <c r="M44" s="57" t="s">
        <v>275</v>
      </c>
      <c r="N44" s="39"/>
      <c r="O44" s="38" t="s">
        <v>276</v>
      </c>
      <c r="P44" s="37" t="s">
        <v>177</v>
      </c>
      <c r="Q44" s="37">
        <v>2026</v>
      </c>
      <c r="R44" s="40" t="s">
        <v>224</v>
      </c>
      <c r="S44" s="38"/>
    </row>
    <row r="45" spans="2:19" ht="115.2" x14ac:dyDescent="0.3">
      <c r="B45" s="37">
        <v>3</v>
      </c>
      <c r="C45" s="37">
        <v>5</v>
      </c>
      <c r="D45" s="37">
        <v>3</v>
      </c>
      <c r="E45" s="57" t="s">
        <v>270</v>
      </c>
      <c r="F45" s="38" t="s">
        <v>150</v>
      </c>
      <c r="G45" s="38" t="s">
        <v>150</v>
      </c>
      <c r="H45" s="38" t="s">
        <v>150</v>
      </c>
      <c r="I45" s="38"/>
      <c r="J45" s="38" t="s">
        <v>150</v>
      </c>
      <c r="K45" s="57" t="s">
        <v>277</v>
      </c>
      <c r="L45" s="37"/>
      <c r="M45" s="57" t="s">
        <v>278</v>
      </c>
      <c r="N45" s="39"/>
      <c r="O45" s="38" t="s">
        <v>276</v>
      </c>
      <c r="P45" s="37"/>
      <c r="Q45" s="37"/>
      <c r="R45" s="40" t="s">
        <v>224</v>
      </c>
      <c r="S45" s="38"/>
    </row>
    <row r="46" spans="2:19" ht="43.2" x14ac:dyDescent="0.3">
      <c r="B46" s="37">
        <v>3</v>
      </c>
      <c r="C46" s="37">
        <v>5</v>
      </c>
      <c r="D46" s="37">
        <v>4</v>
      </c>
      <c r="E46" s="57" t="s">
        <v>270</v>
      </c>
      <c r="F46" s="38" t="s">
        <v>150</v>
      </c>
      <c r="G46" s="38" t="s">
        <v>150</v>
      </c>
      <c r="H46" s="38" t="s">
        <v>150</v>
      </c>
      <c r="I46" s="38"/>
      <c r="J46" s="38"/>
      <c r="K46" s="57" t="s">
        <v>279</v>
      </c>
      <c r="L46" s="37"/>
      <c r="M46" s="57" t="s">
        <v>280</v>
      </c>
      <c r="N46" s="39"/>
      <c r="O46" s="38" t="s">
        <v>276</v>
      </c>
      <c r="P46" s="37"/>
      <c r="Q46" s="37"/>
      <c r="R46" s="40" t="s">
        <v>224</v>
      </c>
      <c r="S46" s="38"/>
    </row>
    <row r="47" spans="2:19" ht="72" x14ac:dyDescent="0.3">
      <c r="B47" s="37">
        <v>2</v>
      </c>
      <c r="C47" s="37">
        <v>5</v>
      </c>
      <c r="D47" s="37">
        <v>6</v>
      </c>
      <c r="E47" s="57" t="s">
        <v>270</v>
      </c>
      <c r="F47" s="38" t="s">
        <v>150</v>
      </c>
      <c r="G47" s="38"/>
      <c r="H47" s="38"/>
      <c r="I47" s="38"/>
      <c r="J47" s="38"/>
      <c r="K47" s="57" t="s">
        <v>281</v>
      </c>
      <c r="L47" s="37">
        <v>1</v>
      </c>
      <c r="M47" s="57" t="s">
        <v>282</v>
      </c>
      <c r="N47" s="39"/>
      <c r="O47" s="38" t="s">
        <v>283</v>
      </c>
      <c r="P47" s="37"/>
      <c r="Q47" s="37">
        <v>2026</v>
      </c>
      <c r="R47" s="40" t="s">
        <v>224</v>
      </c>
      <c r="S47" s="38"/>
    </row>
    <row r="48" spans="2:19" ht="28.8" x14ac:dyDescent="0.3">
      <c r="B48" s="37">
        <v>4</v>
      </c>
      <c r="C48" s="37">
        <v>2</v>
      </c>
      <c r="D48" s="37">
        <v>1</v>
      </c>
      <c r="E48" s="57" t="s">
        <v>284</v>
      </c>
      <c r="F48" s="38"/>
      <c r="G48" s="38"/>
      <c r="H48" s="38"/>
      <c r="I48" s="38"/>
      <c r="J48" s="38" t="s">
        <v>150</v>
      </c>
      <c r="K48" s="57" t="s">
        <v>285</v>
      </c>
      <c r="L48" s="37">
        <v>1</v>
      </c>
      <c r="M48" s="57" t="s">
        <v>286</v>
      </c>
      <c r="N48" s="39"/>
      <c r="O48" s="38" t="s">
        <v>198</v>
      </c>
      <c r="P48" s="37"/>
      <c r="Q48" s="37">
        <v>2026</v>
      </c>
      <c r="R48" s="40"/>
      <c r="S48" s="38"/>
    </row>
    <row r="49" spans="2:19" ht="43.2" x14ac:dyDescent="0.3">
      <c r="B49" s="37">
        <v>2</v>
      </c>
      <c r="C49" s="37">
        <v>20</v>
      </c>
      <c r="D49" s="37">
        <v>1</v>
      </c>
      <c r="E49" s="57" t="s">
        <v>287</v>
      </c>
      <c r="F49" s="38"/>
      <c r="G49" s="38" t="s">
        <v>150</v>
      </c>
      <c r="H49" s="38"/>
      <c r="I49" s="38"/>
      <c r="J49" s="38"/>
      <c r="K49" s="57" t="s">
        <v>288</v>
      </c>
      <c r="L49" s="37">
        <v>1</v>
      </c>
      <c r="M49" s="57" t="s">
        <v>289</v>
      </c>
      <c r="N49" s="39"/>
      <c r="O49" s="38" t="s">
        <v>290</v>
      </c>
      <c r="P49" s="37"/>
      <c r="Q49" s="37">
        <v>2026</v>
      </c>
      <c r="R49" s="40" t="s">
        <v>224</v>
      </c>
      <c r="S49" s="38"/>
    </row>
    <row r="50" spans="2:19" ht="57.6" x14ac:dyDescent="0.3">
      <c r="B50" s="37">
        <v>2</v>
      </c>
      <c r="C50" s="37">
        <v>21</v>
      </c>
      <c r="D50" s="37">
        <v>1</v>
      </c>
      <c r="E50" s="57" t="s">
        <v>291</v>
      </c>
      <c r="F50" s="38"/>
      <c r="G50" s="38" t="s">
        <v>150</v>
      </c>
      <c r="H50" s="38"/>
      <c r="I50" s="38"/>
      <c r="J50" s="38"/>
      <c r="K50" s="57" t="s">
        <v>292</v>
      </c>
      <c r="L50" s="37">
        <v>1</v>
      </c>
      <c r="M50" s="57" t="s">
        <v>293</v>
      </c>
      <c r="N50" s="39"/>
      <c r="O50" s="38" t="s">
        <v>290</v>
      </c>
      <c r="P50" s="37"/>
      <c r="Q50" s="37">
        <v>2026</v>
      </c>
      <c r="R50" s="40" t="s">
        <v>224</v>
      </c>
      <c r="S50" s="38"/>
    </row>
    <row r="51" spans="2:19" x14ac:dyDescent="0.3">
      <c r="B51" s="22"/>
      <c r="C51" s="22"/>
      <c r="D51" s="22"/>
      <c r="E51" s="25"/>
      <c r="F51" s="23"/>
      <c r="G51" s="23"/>
      <c r="H51" s="23"/>
      <c r="I51" s="23"/>
      <c r="J51" s="23"/>
      <c r="K51" s="25"/>
      <c r="L51" s="22"/>
      <c r="M51" s="25"/>
      <c r="N51" s="24"/>
      <c r="O51" s="23"/>
      <c r="P51" s="22"/>
      <c r="Q51" s="22"/>
      <c r="R51" s="22"/>
      <c r="S51" s="23"/>
    </row>
    <row r="52" spans="2:19" x14ac:dyDescent="0.3">
      <c r="B52" s="22"/>
      <c r="C52" s="22"/>
      <c r="D52" s="22"/>
      <c r="E52" s="25"/>
      <c r="F52" s="23"/>
      <c r="G52" s="23"/>
      <c r="H52" s="23"/>
      <c r="I52" s="23"/>
      <c r="J52" s="23"/>
      <c r="K52" s="25"/>
      <c r="L52" s="22"/>
      <c r="M52" s="25"/>
      <c r="N52" s="24"/>
      <c r="O52" s="23"/>
      <c r="P52" s="22"/>
      <c r="Q52" s="22"/>
      <c r="R52" s="22"/>
      <c r="S52" s="23"/>
    </row>
    <row r="53" spans="2:19" x14ac:dyDescent="0.3">
      <c r="B53" s="22"/>
      <c r="C53" s="22"/>
      <c r="D53" s="22"/>
      <c r="E53" s="25"/>
      <c r="F53" s="23"/>
      <c r="G53" s="23"/>
      <c r="H53" s="23"/>
      <c r="I53" s="23"/>
      <c r="J53" s="23"/>
      <c r="K53" s="25"/>
      <c r="L53" s="22"/>
      <c r="M53" s="25"/>
      <c r="N53" s="24"/>
      <c r="O53" s="23"/>
      <c r="P53" s="22"/>
      <c r="Q53" s="22"/>
      <c r="R53" s="22"/>
      <c r="S53" s="23"/>
    </row>
    <row r="54" spans="2:19" x14ac:dyDescent="0.3">
      <c r="B54" s="22"/>
      <c r="C54" s="22"/>
      <c r="D54" s="22"/>
      <c r="E54" s="25"/>
      <c r="F54" s="23"/>
      <c r="G54" s="23"/>
      <c r="H54" s="23"/>
      <c r="I54" s="23"/>
      <c r="J54" s="23"/>
      <c r="K54" s="25"/>
      <c r="L54" s="22"/>
      <c r="M54" s="25"/>
      <c r="N54" s="24"/>
      <c r="O54" s="23"/>
      <c r="P54" s="22"/>
      <c r="Q54" s="22"/>
      <c r="R54" s="22"/>
      <c r="S54" s="23"/>
    </row>
    <row r="55" spans="2:19" x14ac:dyDescent="0.3">
      <c r="B55" s="22"/>
      <c r="C55" s="22"/>
      <c r="D55" s="22"/>
      <c r="E55" s="25"/>
      <c r="F55" s="23"/>
      <c r="G55" s="23"/>
      <c r="H55" s="23"/>
      <c r="I55" s="23"/>
      <c r="J55" s="23"/>
      <c r="K55" s="25"/>
      <c r="L55" s="22"/>
      <c r="M55" s="25"/>
      <c r="N55" s="24"/>
      <c r="O55" s="23"/>
      <c r="P55" s="22"/>
      <c r="Q55" s="22"/>
      <c r="R55" s="22"/>
      <c r="S55" s="23"/>
    </row>
    <row r="56" spans="2:19" x14ac:dyDescent="0.3">
      <c r="B56" s="22"/>
      <c r="C56" s="22"/>
      <c r="D56" s="22"/>
      <c r="E56" s="25"/>
      <c r="F56" s="23"/>
      <c r="G56" s="23"/>
      <c r="H56" s="23"/>
      <c r="I56" s="23"/>
      <c r="J56" s="23"/>
      <c r="K56" s="25"/>
      <c r="L56" s="22"/>
      <c r="M56" s="25"/>
      <c r="N56" s="24"/>
      <c r="O56" s="23"/>
      <c r="P56" s="22"/>
      <c r="Q56" s="22"/>
      <c r="R56" s="22"/>
      <c r="S56" s="23"/>
    </row>
    <row r="57" spans="2:19" x14ac:dyDescent="0.3">
      <c r="B57" s="22"/>
      <c r="C57" s="22"/>
      <c r="D57" s="22"/>
      <c r="E57" s="25"/>
      <c r="F57" s="23"/>
      <c r="G57" s="23"/>
      <c r="H57" s="23"/>
      <c r="I57" s="23"/>
      <c r="J57" s="23"/>
      <c r="K57" s="26"/>
      <c r="L57" s="22"/>
      <c r="M57" s="25"/>
      <c r="N57" s="24"/>
      <c r="O57" s="23"/>
      <c r="P57" s="22"/>
      <c r="Q57" s="22"/>
      <c r="R57" s="22"/>
      <c r="S57" s="23"/>
    </row>
    <row r="58" spans="2:19" x14ac:dyDescent="0.3">
      <c r="B58" s="22"/>
      <c r="C58" s="22"/>
      <c r="D58" s="22"/>
      <c r="E58" s="25"/>
      <c r="F58" s="23"/>
      <c r="G58" s="23"/>
      <c r="H58" s="23"/>
      <c r="I58" s="23"/>
      <c r="J58" s="23"/>
      <c r="K58" s="25"/>
      <c r="L58" s="22"/>
      <c r="M58" s="25"/>
      <c r="N58" s="24"/>
      <c r="O58" s="23"/>
      <c r="P58" s="22"/>
      <c r="Q58" s="22"/>
      <c r="R58" s="22"/>
      <c r="S58" s="23"/>
    </row>
  </sheetData>
  <sheetProtection formatCells="0" insertRows="0" selectLockedCells="1"/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BA28C6112AC7439D314E381F6E508C" ma:contentTypeVersion="23" ma:contentTypeDescription="Opprett et nytt dokument." ma:contentTypeScope="" ma:versionID="4570f01cb067f8c59e0c307ba9ca0c12">
  <xsd:schema xmlns:xsd="http://www.w3.org/2001/XMLSchema" xmlns:xs="http://www.w3.org/2001/XMLSchema" xmlns:p="http://schemas.microsoft.com/office/2006/metadata/properties" xmlns:ns2="58771952-ae0f-4c04-b13d-339b7cc3ced1" xmlns:ns3="20f02052-9985-489d-adfb-dd32e82bca8b" xmlns:ns4="8ae5ad45-4e29-4d1d-9321-7100209e479b" targetNamespace="http://schemas.microsoft.com/office/2006/metadata/properties" ma:root="true" ma:fieldsID="cf04e7e2fb9e0e35d085a75ac525a487" ns2:_="" ns3:_="" ns4:_="">
    <xsd:import namespace="58771952-ae0f-4c04-b13d-339b7cc3ced1"/>
    <xsd:import namespace="20f02052-9985-489d-adfb-dd32e82bca8b"/>
    <xsd:import namespace="8ae5ad45-4e29-4d1d-9321-7100209e4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Hovedomr_x00e5_de" minOccurs="0"/>
                <xsd:element ref="ns2:Faggrup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71952-ae0f-4c04-b13d-339b7cc3c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98a948a-a94c-4e58-bc8a-0f21f01cf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ovedomr_x00e5_de" ma:index="26" nillable="true" ma:displayName="Ansvarlig" ma:description="Faggruppe eller person som er ansvarlig for katalogen" ma:format="Dropdown" ma:internalName="Hovedomr_x00e5_de">
      <xsd:simpleType>
        <xsd:restriction base="dms:Text">
          <xsd:maxLength value="255"/>
        </xsd:restriction>
      </xsd:simpleType>
    </xsd:element>
    <xsd:element name="Faggruppe" ma:index="27" nillable="true" ma:displayName="Faggruppe" ma:format="Dropdown" ma:internalName="Faggruppe">
      <xsd:simpleType>
        <xsd:restriction base="dms:Choice">
          <xsd:enumeration value="Administrasjon"/>
          <xsd:enumeration value="Geovekst"/>
          <xsd:enumeration value="Norge digitalt"/>
          <xsd:enumeration value="Plan- og temadata"/>
          <xsd:enumeration value="Matrikkel"/>
          <xsd:enumeration value="Annet"/>
          <xsd:enumeration value="Valg 7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02052-9985-489d-adfb-dd32e82bc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5ad45-4e29-4d1d-9321-7100209e479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df711bf-e2f6-4b53-8a84-81695ec1813f}" ma:internalName="TaxCatchAll" ma:showField="CatchAllData" ma:web="20f02052-9985-489d-adfb-dd32e82bc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e5ad45-4e29-4d1d-9321-7100209e479b" xsi:nil="true"/>
    <lcf76f155ced4ddcb4097134ff3c332f xmlns="58771952-ae0f-4c04-b13d-339b7cc3ced1">
      <Terms xmlns="http://schemas.microsoft.com/office/infopath/2007/PartnerControls"/>
    </lcf76f155ced4ddcb4097134ff3c332f>
    <Hovedomr_x00e5_de xmlns="58771952-ae0f-4c04-b13d-339b7cc3ced1" xsi:nil="true"/>
    <Faggruppe xmlns="58771952-ae0f-4c04-b13d-339b7cc3ce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5227CF-3833-4A87-8C53-CAEB62796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771952-ae0f-4c04-b13d-339b7cc3ced1"/>
    <ds:schemaRef ds:uri="20f02052-9985-489d-adfb-dd32e82bca8b"/>
    <ds:schemaRef ds:uri="8ae5ad45-4e29-4d1d-9321-7100209e4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A60544-4475-4C4B-B75D-54A13D938A97}">
  <ds:schemaRefs>
    <ds:schemaRef ds:uri="58771952-ae0f-4c04-b13d-339b7cc3ced1"/>
    <ds:schemaRef ds:uri="http://schemas.microsoft.com/office/2006/metadata/properties"/>
    <ds:schemaRef ds:uri="http://schemas.microsoft.com/office/2006/documentManagement/types"/>
    <ds:schemaRef ds:uri="20f02052-9985-489d-adfb-dd32e82bca8b"/>
    <ds:schemaRef ds:uri="http://purl.org/dc/dcmitype/"/>
    <ds:schemaRef ds:uri="http://purl.org/dc/terms/"/>
    <ds:schemaRef ds:uri="http://www.w3.org/XML/1998/namespace"/>
    <ds:schemaRef ds:uri="http://purl.org/dc/elements/1.1/"/>
    <ds:schemaRef ds:uri="8ae5ad45-4e29-4d1d-9321-7100209e479b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419C0AB-FA29-40BF-8B72-5CE5AE308A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Kartleggingsplan</vt:lpstr>
      <vt:lpstr>Handlingsplan</vt:lpstr>
      <vt:lpstr>Kartleggingsplan!Utskriftsområde</vt:lpstr>
    </vt:vector>
  </TitlesOfParts>
  <Company>Kartverket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Kartverket</dc:creator>
  <cp:lastModifiedBy>Jon Endre Kirkholt</cp:lastModifiedBy>
  <dcterms:created xsi:type="dcterms:W3CDTF">2025-12-02T11:48:00Z</dcterms:created>
  <dcterms:modified xsi:type="dcterms:W3CDTF">2026-03-09T16:05:20Z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0x0101000BBA28C6112AC7439D314E381F6E508C</vt:lpwstr>
  </property>
  <property fmtid="{D5CDD505-2E9C-101B-9397-08002B2CF9AE}" pid="3" name="MediaServiceImageTags">
    <vt:lpwstr/>
  </property>
</Properties>
</file>