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SKFelles\norgedigitalt\Dokument_årsversjon_2026\"/>
    </mc:Choice>
  </mc:AlternateContent>
  <xr:revisionPtr revIDLastSave="0" documentId="13_ncr:1_{95E4D540-D0AD-45B5-99FB-A2CC8780CCF7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Forside" sheetId="6" r:id="rId1"/>
    <sheet name="Kalkulator" sheetId="1" r:id="rId2"/>
    <sheet name="SK" sheetId="4" r:id="rId3"/>
    <sheet name="Andre kommuner" sheetId="2" r:id="rId4"/>
    <sheet name="Pos_tjen" sheetId="9" r:id="rId5"/>
  </sheets>
  <definedNames>
    <definedName name="_xlnm.Print_Area" localSheetId="2">SK!$A$2:$F$19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" i="1" l="1"/>
  <c r="F2" i="1"/>
  <c r="I27" i="1" l="1"/>
  <c r="K26" i="1" s="1"/>
  <c r="D22" i="1"/>
  <c r="D24" i="1"/>
  <c r="D25" i="1"/>
  <c r="K18" i="1"/>
  <c r="E43" i="9" l="1"/>
  <c r="F43" i="9" s="1"/>
  <c r="P42" i="9"/>
  <c r="D38" i="9"/>
  <c r="Q38" i="9" s="1"/>
  <c r="I24" i="1" s="1"/>
  <c r="E35" i="9"/>
  <c r="C35" i="9"/>
  <c r="E19" i="9"/>
  <c r="P18" i="9"/>
  <c r="D23" i="1" s="1"/>
  <c r="D9" i="9"/>
  <c r="D11" i="9" s="1"/>
  <c r="E11" i="9" s="1"/>
  <c r="E6" i="9"/>
  <c r="C6" i="9"/>
  <c r="E5" i="9"/>
  <c r="C5" i="9"/>
  <c r="E4" i="9"/>
  <c r="C4" i="9"/>
  <c r="D8" i="4"/>
  <c r="D7" i="4"/>
  <c r="B10" i="2"/>
  <c r="C13" i="1" s="1"/>
  <c r="G5" i="2"/>
  <c r="G6" i="2"/>
  <c r="G7" i="2"/>
  <c r="G8" i="2"/>
  <c r="J4" i="1"/>
  <c r="K4" i="1" s="1"/>
  <c r="B10" i="4"/>
  <c r="C17" i="1" s="1"/>
  <c r="D5" i="2"/>
  <c r="D6" i="2"/>
  <c r="D7" i="2"/>
  <c r="D8" i="2"/>
  <c r="C10" i="1"/>
  <c r="C11" i="1"/>
  <c r="B30" i="1"/>
  <c r="E8" i="1" l="1"/>
  <c r="I8" i="1" s="1"/>
  <c r="K7" i="1" s="1"/>
  <c r="D24" i="9"/>
  <c r="E24" i="9" s="1"/>
  <c r="F24" i="9" s="1"/>
  <c r="G24" i="9" s="1"/>
  <c r="H24" i="9" s="1"/>
  <c r="I24" i="9" s="1"/>
  <c r="J24" i="9" s="1"/>
  <c r="K24" i="9" s="1"/>
  <c r="L24" i="9" s="1"/>
  <c r="M24" i="9" s="1"/>
  <c r="N24" i="9" s="1"/>
  <c r="O24" i="9" s="1"/>
  <c r="F19" i="9"/>
  <c r="G19" i="9" s="1"/>
  <c r="E21" i="9"/>
  <c r="E25" i="9" s="1"/>
  <c r="D10" i="2"/>
  <c r="G43" i="9"/>
  <c r="H43" i="9" s="1"/>
  <c r="I43" i="9" s="1"/>
  <c r="J43" i="9" s="1"/>
  <c r="K43" i="9" s="1"/>
  <c r="L43" i="9" s="1"/>
  <c r="M43" i="9" s="1"/>
  <c r="N43" i="9" s="1"/>
  <c r="O43" i="9" s="1"/>
  <c r="D12" i="9"/>
  <c r="D13" i="9"/>
  <c r="D14" i="9"/>
  <c r="E12" i="9"/>
  <c r="E14" i="9"/>
  <c r="E13" i="9"/>
  <c r="F11" i="9"/>
  <c r="E13" i="1"/>
  <c r="E29" i="1"/>
  <c r="I29" i="1" s="1"/>
  <c r="K28" i="1" s="1"/>
  <c r="E10" i="1"/>
  <c r="I10" i="1" s="1"/>
  <c r="E17" i="1"/>
  <c r="G11" i="2"/>
  <c r="I14" i="1" s="1"/>
  <c r="E11" i="1"/>
  <c r="I11" i="1" s="1"/>
  <c r="F23" i="9" l="1"/>
  <c r="F27" i="9" s="1"/>
  <c r="E22" i="9"/>
  <c r="E26" i="9" s="1"/>
  <c r="G23" i="9"/>
  <c r="G27" i="9" s="1"/>
  <c r="H19" i="9"/>
  <c r="I19" i="9" s="1"/>
  <c r="G21" i="9"/>
  <c r="G25" i="9" s="1"/>
  <c r="F21" i="9"/>
  <c r="F25" i="9" s="1"/>
  <c r="E23" i="9"/>
  <c r="E27" i="9" s="1"/>
  <c r="E8" i="4"/>
  <c r="E7" i="4"/>
  <c r="F7" i="4"/>
  <c r="F8" i="4"/>
  <c r="P43" i="9"/>
  <c r="Q42" i="9" s="1"/>
  <c r="I25" i="1" s="1"/>
  <c r="F13" i="9"/>
  <c r="F12" i="9"/>
  <c r="F14" i="9"/>
  <c r="G11" i="9"/>
  <c r="K9" i="1"/>
  <c r="E3" i="2"/>
  <c r="E5" i="2"/>
  <c r="E7" i="2"/>
  <c r="H7" i="2" s="1"/>
  <c r="E8" i="2"/>
  <c r="H8" i="2" s="1"/>
  <c r="E6" i="2"/>
  <c r="H6" i="2" s="1"/>
  <c r="E10" i="4" l="1"/>
  <c r="H21" i="9"/>
  <c r="H23" i="9"/>
  <c r="H27" i="9" s="1"/>
  <c r="F22" i="9"/>
  <c r="F26" i="9" s="1"/>
  <c r="G22" i="9"/>
  <c r="G26" i="9" s="1"/>
  <c r="F10" i="4"/>
  <c r="J19" i="9"/>
  <c r="I21" i="9"/>
  <c r="I25" i="9" s="1"/>
  <c r="I23" i="9"/>
  <c r="I27" i="9" s="1"/>
  <c r="G14" i="9"/>
  <c r="G12" i="9"/>
  <c r="H11" i="9"/>
  <c r="G13" i="9"/>
  <c r="H5" i="2"/>
  <c r="H13" i="2" s="1"/>
  <c r="E10" i="2"/>
  <c r="I13" i="1" s="1"/>
  <c r="K12" i="1" s="1"/>
  <c r="I22" i="9" l="1"/>
  <c r="I26" i="9" s="1"/>
  <c r="I17" i="1"/>
  <c r="K15" i="1" s="1"/>
  <c r="F13" i="4"/>
  <c r="E16" i="4" s="1"/>
  <c r="H25" i="9"/>
  <c r="H22" i="9"/>
  <c r="H26" i="9" s="1"/>
  <c r="K19" i="9"/>
  <c r="J21" i="9"/>
  <c r="J25" i="9" s="1"/>
  <c r="J23" i="9"/>
  <c r="J27" i="9" s="1"/>
  <c r="H12" i="9"/>
  <c r="I11" i="9"/>
  <c r="H13" i="9"/>
  <c r="H14" i="9"/>
  <c r="J22" i="9" l="1"/>
  <c r="J26" i="9" s="1"/>
  <c r="F18" i="4"/>
  <c r="L19" i="9"/>
  <c r="K21" i="9"/>
  <c r="K25" i="9" s="1"/>
  <c r="J11" i="9"/>
  <c r="I14" i="9"/>
  <c r="I13" i="9"/>
  <c r="I12" i="9"/>
  <c r="K22" i="9" l="1"/>
  <c r="L21" i="9"/>
  <c r="L25" i="9" s="1"/>
  <c r="M19" i="9"/>
  <c r="K11" i="9"/>
  <c r="J14" i="9"/>
  <c r="J13" i="9"/>
  <c r="J12" i="9"/>
  <c r="K26" i="9" l="1"/>
  <c r="K23" i="9"/>
  <c r="K27" i="9" s="1"/>
  <c r="L22" i="9"/>
  <c r="N19" i="9"/>
  <c r="M21" i="9"/>
  <c r="M25" i="9" s="1"/>
  <c r="K13" i="9"/>
  <c r="L11" i="9"/>
  <c r="K14" i="9"/>
  <c r="K12" i="9"/>
  <c r="L26" i="9" l="1"/>
  <c r="L23" i="9"/>
  <c r="L27" i="9" s="1"/>
  <c r="M22" i="9"/>
  <c r="N21" i="9"/>
  <c r="N25" i="9" s="1"/>
  <c r="O19" i="9"/>
  <c r="L13" i="9"/>
  <c r="M11" i="9"/>
  <c r="L14" i="9"/>
  <c r="L12" i="9"/>
  <c r="M26" i="9" l="1"/>
  <c r="M23" i="9"/>
  <c r="M27" i="9" s="1"/>
  <c r="N22" i="9"/>
  <c r="O21" i="9"/>
  <c r="O25" i="9" s="1"/>
  <c r="P25" i="9" s="1"/>
  <c r="Q25" i="9" s="1"/>
  <c r="M12" i="9"/>
  <c r="M13" i="9"/>
  <c r="M14" i="9"/>
  <c r="N11" i="9"/>
  <c r="N26" i="9" l="1"/>
  <c r="N23" i="9"/>
  <c r="N27" i="9" s="1"/>
  <c r="O22" i="9"/>
  <c r="O11" i="9"/>
  <c r="N13" i="9"/>
  <c r="N14" i="9"/>
  <c r="N12" i="9"/>
  <c r="O26" i="9" l="1"/>
  <c r="P26" i="9" s="1"/>
  <c r="Q26" i="9" s="1"/>
  <c r="O23" i="9"/>
  <c r="O27" i="9" s="1"/>
  <c r="P27" i="9" s="1"/>
  <c r="Q27" i="9" s="1"/>
  <c r="O12" i="9"/>
  <c r="P12" i="9" s="1"/>
  <c r="Q12" i="9" s="1"/>
  <c r="N5" i="9"/>
  <c r="O13" i="9"/>
  <c r="P13" i="9" s="1"/>
  <c r="Q13" i="9" s="1"/>
  <c r="O14" i="9"/>
  <c r="P14" i="9" s="1"/>
  <c r="Q14" i="9" s="1"/>
  <c r="Q18" i="9" l="1"/>
  <c r="I23" i="1" s="1"/>
  <c r="Q9" i="9"/>
  <c r="I22" i="1" l="1"/>
  <c r="K21" i="1" s="1"/>
  <c r="K30" i="1" s="1"/>
  <c r="Q45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Erik Perstuen</author>
    <author>Statens kartverk</author>
    <author>jenein</author>
    <author>lienka</author>
  </authors>
  <commentList>
    <comment ref="H1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Geodatakoordinator:</t>
        </r>
        <r>
          <rPr>
            <sz val="8"/>
            <color indexed="81"/>
            <rFont val="Tahoma"/>
            <family val="2"/>
          </rPr>
          <t xml:space="preserve">
Se arkfane "Andre kommuner"</t>
        </r>
      </text>
    </comment>
    <comment ref="H17" authorId="1" shapeId="0" xr:uid="{00000000-0006-0000-0100-000002000000}">
      <text>
        <r>
          <rPr>
            <b/>
            <sz val="8"/>
            <color indexed="81"/>
            <rFont val="Tahoma"/>
            <family val="2"/>
          </rPr>
          <t>Geodatakoordinator:</t>
        </r>
        <r>
          <rPr>
            <sz val="8"/>
            <color indexed="81"/>
            <rFont val="Tahoma"/>
            <family val="2"/>
          </rPr>
          <t xml:space="preserve">
Se arkfane "SK"</t>
        </r>
      </text>
    </comment>
    <comment ref="D22" authorId="2" shapeId="0" xr:uid="{00000000-0006-0000-0100-000003000000}">
      <text>
        <r>
          <rPr>
            <b/>
            <sz val="8"/>
            <color indexed="81"/>
            <rFont val="Tahoma"/>
            <family val="2"/>
          </rPr>
          <t>Geodatakoordinator:</t>
        </r>
        <r>
          <rPr>
            <sz val="8"/>
            <color indexed="81"/>
            <rFont val="Tahoma"/>
            <family val="2"/>
          </rPr>
          <t xml:space="preserve">
Se arkfane "Pos_tjen"</t>
        </r>
      </text>
    </comment>
    <comment ref="D23" authorId="3" shapeId="0" xr:uid="{00000000-0006-0000-0100-000004000000}">
      <text>
        <r>
          <rPr>
            <b/>
            <sz val="8"/>
            <color indexed="81"/>
            <rFont val="Tahoma"/>
            <family val="2"/>
          </rPr>
          <t>Geodatakoordinator:</t>
        </r>
        <r>
          <rPr>
            <sz val="8"/>
            <color indexed="81"/>
            <rFont val="Tahoma"/>
            <family val="2"/>
          </rPr>
          <t xml:space="preserve">
Se arkfane "Pos_tjen"</t>
        </r>
      </text>
    </comment>
    <comment ref="D24" authorId="2" shapeId="0" xr:uid="{00000000-0006-0000-0100-000005000000}">
      <text>
        <r>
          <rPr>
            <b/>
            <sz val="8"/>
            <color indexed="81"/>
            <rFont val="Tahoma"/>
            <family val="2"/>
          </rPr>
          <t>Geodatakoordinator:</t>
        </r>
        <r>
          <rPr>
            <sz val="8"/>
            <color indexed="81"/>
            <rFont val="Tahoma"/>
            <family val="2"/>
          </rPr>
          <t xml:space="preserve">
Se arkfane "Pos_tjen"</t>
        </r>
      </text>
    </comment>
    <comment ref="D25" authorId="3" shapeId="0" xr:uid="{00000000-0006-0000-0100-000006000000}">
      <text>
        <r>
          <rPr>
            <b/>
            <sz val="8"/>
            <color indexed="81"/>
            <rFont val="Tahoma"/>
            <family val="2"/>
          </rPr>
          <t>Geodatakoordinator:</t>
        </r>
        <r>
          <rPr>
            <sz val="8"/>
            <color indexed="81"/>
            <rFont val="Tahoma"/>
            <family val="2"/>
          </rPr>
          <t xml:space="preserve">
Se arkfane "Pos_tjen"</t>
        </r>
      </text>
    </comment>
  </commentList>
</comments>
</file>

<file path=xl/sharedStrings.xml><?xml version="1.0" encoding="utf-8"?>
<sst xmlns="http://schemas.openxmlformats.org/spreadsheetml/2006/main" count="168" uniqueCount="115">
  <si>
    <t xml:space="preserve">Bilag 1 </t>
  </si>
  <si>
    <t>ÅRSVERSJON 2026</t>
  </si>
  <si>
    <t>Navn på parten :</t>
  </si>
  <si>
    <t>Årsverk i enheten :</t>
  </si>
  <si>
    <t>Partsfaktor  (Pf) :</t>
  </si>
  <si>
    <t>Årlig kostnad Mill.kr.</t>
  </si>
  <si>
    <t>Enhetskostnad  kr</t>
  </si>
  <si>
    <t>Nytteverdi (Nv)</t>
  </si>
  <si>
    <t>Nyttefaktor (Nf) = Pf x Nv</t>
  </si>
  <si>
    <t>Rettighets-haver = R</t>
  </si>
  <si>
    <t>Minimum nyttefaktor Nf = 1,0</t>
  </si>
  <si>
    <t>Antall mnd. tilgj. i 2022</t>
  </si>
  <si>
    <t>Sum i  kr</t>
  </si>
  <si>
    <t>Årskostnad i kr</t>
  </si>
  <si>
    <t>Norge digitalt fellesløsninger</t>
  </si>
  <si>
    <t>FKB og ortofoto fra Geovekst</t>
  </si>
  <si>
    <t>FKB</t>
  </si>
  <si>
    <t>R</t>
  </si>
  <si>
    <t>Ortofoto</t>
  </si>
  <si>
    <t>FKB og ortofoto fra "Andre kommuner" (kommuner utenfor Geovekst)</t>
  </si>
  <si>
    <t>Ordinær årskostnad FKB og ortofoto *)</t>
  </si>
  <si>
    <t>Fradrag for "andre avtaler"*)</t>
  </si>
  <si>
    <t>Data fra Kartverket</t>
  </si>
  <si>
    <t>Geodesi</t>
  </si>
  <si>
    <t>Transformasjoner og fastmerker</t>
  </si>
  <si>
    <t>Valgfri kostnad</t>
  </si>
  <si>
    <t>Fellesmidler Norge digitalt-samarbeidet</t>
  </si>
  <si>
    <t>Valgfrie data</t>
  </si>
  <si>
    <t>Posisjonstjenester fra Kartverket</t>
  </si>
  <si>
    <t>CPOS - 2026</t>
  </si>
  <si>
    <t>CPOS - nye måleenheter februar-desember 2025</t>
  </si>
  <si>
    <t>DPOS - 2026</t>
  </si>
  <si>
    <t>DPOS - nye måleenheter februar-desember 2025</t>
  </si>
  <si>
    <t>Valgfri tjeneste</t>
  </si>
  <si>
    <t>Topografisk web-karta fra Lantmäteriet</t>
  </si>
  <si>
    <t>Andre data</t>
  </si>
  <si>
    <t>Omløpsfotografering (Bildemålestokk GSD 25cm)</t>
  </si>
  <si>
    <t>Sum</t>
  </si>
  <si>
    <t>Norge digitalt partskostnad 2026</t>
  </si>
  <si>
    <t>*) Se arkfane Andre kommuner</t>
  </si>
  <si>
    <t>Kartverksprodukter 2026</t>
  </si>
  <si>
    <t>Partskostnad Norge digitalt 2026</t>
  </si>
  <si>
    <t>Obligatoriske data fra Kartverket</t>
  </si>
  <si>
    <t>Enhetskost</t>
  </si>
  <si>
    <t>Tilgjengelig</t>
  </si>
  <si>
    <t>Abonn.avtale/andre avtaler</t>
  </si>
  <si>
    <t>antall mnd.</t>
  </si>
  <si>
    <t>Rettigheter 2026</t>
  </si>
  <si>
    <t>Kostnad 2026</t>
  </si>
  <si>
    <t>WSK_Trans</t>
  </si>
  <si>
    <t>Fastmerkeregister</t>
  </si>
  <si>
    <t>Sum Kartverket Geodesi</t>
  </si>
  <si>
    <t>Totalt ordinær kostnad Kartverket basis geodata</t>
  </si>
  <si>
    <t>Sum kostnader andre avtaler</t>
  </si>
  <si>
    <t>Fradrag for andre avtaler</t>
  </si>
  <si>
    <t>Årskostnad (obligatoriske) Basis geodata fra Kartverket</t>
  </si>
  <si>
    <t>Nyttefaktor 2026</t>
  </si>
  <si>
    <t>Rettigheter/andre avtaler i 2026</t>
  </si>
  <si>
    <t>Enhetspris</t>
  </si>
  <si>
    <t>Antall mnd. tilgjengelig</t>
  </si>
  <si>
    <t>Justert enhetspris</t>
  </si>
  <si>
    <t>Ordinær årskostnad 2026</t>
  </si>
  <si>
    <t>Avtale/ Rettigheter "A"</t>
  </si>
  <si>
    <t>Fradrag i årskostnad for andre avtaler</t>
  </si>
  <si>
    <t>Årskostnad Norge digitalt</t>
  </si>
  <si>
    <t>Oslo</t>
  </si>
  <si>
    <t>Stavanger</t>
  </si>
  <si>
    <t>Bergen</t>
  </si>
  <si>
    <t>Trondheim</t>
  </si>
  <si>
    <t>Ordinær årskostnad "andre kommuner"</t>
  </si>
  <si>
    <t>Fradrag for kostnader andre avtaler</t>
  </si>
  <si>
    <t>Årskostnad andre kommuner</t>
  </si>
  <si>
    <t>CPOS-kostnadsmodell</t>
  </si>
  <si>
    <t>Lisenser</t>
  </si>
  <si>
    <t>Pr. lisens</t>
  </si>
  <si>
    <t>Pr. mnd</t>
  </si>
  <si>
    <t>Antall CPOS-lisenser</t>
  </si>
  <si>
    <t>CPOS-2026</t>
  </si>
  <si>
    <t>Jan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</si>
  <si>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</si>
  <si>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</si>
  <si>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</si>
  <si>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</si>
  <si>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</si>
  <si>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</si>
  <si>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</si>
  <si>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</si>
  <si>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</si>
  <si>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</si>
  <si>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</si>
  <si>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Sum mnd.</t>
  </si>
  <si>
    <t>Årskostnad</t>
  </si>
  <si>
    <t>CPOS-lisenser (start måned)</t>
  </si>
  <si>
    <t>Aktive lisenser pr. mnd.</t>
  </si>
  <si>
    <t>Kostnad lisens 1 - 2</t>
  </si>
  <si>
    <t>Kostnad lisens 3 - 5</t>
  </si>
  <si>
    <t>Kostnad lisens 6 eller flere</t>
  </si>
  <si>
    <t>Nye CPOS-lisenser bestilt i perioden februar - desember 2025 (ikke fakturert i 2025)</t>
  </si>
  <si>
    <t>CPOS-2025 (Rest)</t>
  </si>
  <si>
    <t>Sum nye</t>
  </si>
  <si>
    <t>Nye CPOS-2025 (start måned)</t>
  </si>
  <si>
    <t>Sum nye lisenser f.o.m. februar 2025</t>
  </si>
  <si>
    <t>Antall 1 - 2</t>
  </si>
  <si>
    <t>Antall 3 - 5</t>
  </si>
  <si>
    <t>6 og flere</t>
  </si>
  <si>
    <t>DPOS-kostnadsmodell</t>
  </si>
  <si>
    <t>Antall DPOS-lisenser</t>
  </si>
  <si>
    <t>Alle</t>
  </si>
  <si>
    <t>DPOS-2026</t>
  </si>
  <si>
    <t>DPOS-lisenser (start måned)</t>
  </si>
  <si>
    <t>Nye DPOS-lisenser bestilt i perioden februar - desember 2025 (ikke fakturert i 2025)</t>
  </si>
  <si>
    <t>DPOS-2025 (Rest)</t>
  </si>
  <si>
    <t>Nye DPOS-2025 (start måned)</t>
  </si>
  <si>
    <t>SUM ÅRSKOSTNAD POSISJONSTJENESTER (CPOS og DPOS) 2026 + eventuelle nye februar - desember 2025</t>
  </si>
  <si>
    <t>Eksempel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</si>
</sst>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"/>
  </numFmts>
  <fonts count="25" x14ac:knownFonts="1">
    <font>
      <sz val="10"/>
      <name val="Arial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sz val="12"/>
      <name val="Tahoma"/>
      <family val="2"/>
    </font>
    <font>
      <b/>
      <sz val="12"/>
      <name val="Tahoma"/>
      <family val="2"/>
    </font>
    <font>
      <b/>
      <sz val="12"/>
      <name val="Arial Narrow"/>
      <family val="2"/>
    </font>
    <font>
      <sz val="12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b/>
      <sz val="28"/>
      <name val="Arial Narrow"/>
      <family val="2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9"/>
      <color indexed="1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indexed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28"/>
      <name val="Calibri"/>
      <family val="2"/>
    </font>
    <font>
      <b/>
      <sz val="16"/>
      <name val="Calibri"/>
      <family val="2"/>
    </font>
    <font>
      <b/>
      <sz val="12"/>
      <color rgb="FFFF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6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6">
    <xf numFmtId="0" fontId="0" fillId="0" borderId="0" xfId="0"/>
    <xf numFmtId="0" fontId="5" fillId="0" borderId="0" xfId="0" applyFont="1" applyAlignment="1">
      <alignment horizontal="center"/>
    </xf>
    <xf numFmtId="0" fontId="5" fillId="0" borderId="0" xfId="0" applyFont="1"/>
    <xf numFmtId="166" fontId="5" fillId="0" borderId="0" xfId="1" applyNumberFormat="1" applyFont="1"/>
    <xf numFmtId="0" fontId="6" fillId="0" borderId="0" xfId="0" applyFont="1"/>
    <xf numFmtId="0" fontId="8" fillId="0" borderId="0" xfId="0" applyFont="1"/>
    <xf numFmtId="0" fontId="7" fillId="0" borderId="0" xfId="0" applyFont="1"/>
    <xf numFmtId="166" fontId="8" fillId="0" borderId="0" xfId="1" applyNumberFormat="1" applyFont="1"/>
    <xf numFmtId="0" fontId="9" fillId="0" borderId="0" xfId="0" applyFont="1"/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9" fontId="8" fillId="0" borderId="0" xfId="2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166" fontId="12" fillId="0" borderId="0" xfId="1" applyNumberFormat="1" applyFont="1" applyAlignment="1">
      <alignment horizontal="center"/>
    </xf>
    <xf numFmtId="0" fontId="14" fillId="2" borderId="3" xfId="0" applyFont="1" applyFill="1" applyBorder="1"/>
    <xf numFmtId="0" fontId="13" fillId="0" borderId="0" xfId="0" applyFont="1"/>
    <xf numFmtId="166" fontId="13" fillId="0" borderId="0" xfId="1" applyNumberFormat="1" applyFont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4" fillId="2" borderId="7" xfId="0" applyFont="1" applyFill="1" applyBorder="1"/>
    <xf numFmtId="0" fontId="14" fillId="2" borderId="7" xfId="0" applyFont="1" applyFill="1" applyBorder="1" applyAlignment="1">
      <alignment horizontal="center"/>
    </xf>
    <xf numFmtId="167" fontId="14" fillId="2" borderId="8" xfId="0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166" fontId="12" fillId="2" borderId="0" xfId="1" applyNumberFormat="1" applyFont="1" applyFill="1" applyBorder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2" borderId="10" xfId="0" applyFont="1" applyFill="1" applyBorder="1"/>
    <xf numFmtId="0" fontId="12" fillId="2" borderId="11" xfId="0" applyFont="1" applyFill="1" applyBorder="1"/>
    <xf numFmtId="166" fontId="15" fillId="2" borderId="11" xfId="1" applyNumberFormat="1" applyFont="1" applyFill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11" xfId="0" applyFont="1" applyBorder="1" applyAlignment="1" applyProtection="1">
      <alignment horizontal="center"/>
      <protection locked="0"/>
    </xf>
    <xf numFmtId="1" fontId="12" fillId="0" borderId="11" xfId="0" applyNumberFormat="1" applyFont="1" applyBorder="1" applyAlignment="1" applyProtection="1">
      <alignment horizontal="center"/>
      <protection locked="0"/>
    </xf>
    <xf numFmtId="166" fontId="15" fillId="2" borderId="12" xfId="1" applyNumberFormat="1" applyFont="1" applyFill="1" applyBorder="1"/>
    <xf numFmtId="0" fontId="12" fillId="2" borderId="13" xfId="0" applyFont="1" applyFill="1" applyBorder="1" applyAlignment="1">
      <alignment horizontal="right"/>
    </xf>
    <xf numFmtId="0" fontId="12" fillId="2" borderId="14" xfId="0" applyFont="1" applyFill="1" applyBorder="1"/>
    <xf numFmtId="166" fontId="12" fillId="2" borderId="14" xfId="1" applyNumberFormat="1" applyFont="1" applyFill="1" applyBorder="1" applyAlignment="1">
      <alignment horizontal="center"/>
    </xf>
    <xf numFmtId="0" fontId="12" fillId="3" borderId="14" xfId="0" applyFont="1" applyFill="1" applyBorder="1" applyAlignment="1" applyProtection="1">
      <alignment horizontal="center"/>
      <protection locked="0"/>
    </xf>
    <xf numFmtId="167" fontId="12" fillId="0" borderId="14" xfId="0" applyNumberFormat="1" applyFont="1" applyBorder="1" applyAlignment="1">
      <alignment horizontal="center"/>
    </xf>
    <xf numFmtId="167" fontId="12" fillId="0" borderId="14" xfId="0" applyNumberFormat="1" applyFont="1" applyBorder="1" applyAlignment="1" applyProtection="1">
      <alignment horizontal="center"/>
      <protection locked="0"/>
    </xf>
    <xf numFmtId="1" fontId="12" fillId="0" borderId="14" xfId="0" applyNumberFormat="1" applyFont="1" applyBorder="1" applyAlignment="1" applyProtection="1">
      <alignment horizontal="center"/>
      <protection locked="0"/>
    </xf>
    <xf numFmtId="3" fontId="12" fillId="0" borderId="14" xfId="1" applyNumberFormat="1" applyFont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5" fillId="0" borderId="15" xfId="1" applyNumberFormat="1" applyFont="1" applyBorder="1"/>
    <xf numFmtId="166" fontId="12" fillId="0" borderId="0" xfId="0" applyNumberFormat="1" applyFont="1"/>
    <xf numFmtId="0" fontId="15" fillId="2" borderId="5" xfId="0" applyFont="1" applyFill="1" applyBorder="1"/>
    <xf numFmtId="0" fontId="12" fillId="2" borderId="0" xfId="0" applyFont="1" applyFill="1"/>
    <xf numFmtId="166" fontId="12" fillId="2" borderId="0" xfId="1" applyNumberFormat="1" applyFont="1" applyFill="1" applyBorder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167" fontId="12" fillId="0" borderId="0" xfId="0" applyNumberFormat="1" applyFont="1" applyAlignment="1">
      <alignment horizontal="center"/>
    </xf>
    <xf numFmtId="167" fontId="12" fillId="0" borderId="0" xfId="0" applyNumberFormat="1" applyFont="1" applyAlignment="1" applyProtection="1">
      <alignment horizontal="center"/>
      <protection locked="0"/>
    </xf>
    <xf numFmtId="1" fontId="12" fillId="0" borderId="0" xfId="0" applyNumberFormat="1" applyFont="1" applyAlignment="1" applyProtection="1">
      <alignment horizontal="center"/>
      <protection locked="0"/>
    </xf>
    <xf numFmtId="166" fontId="12" fillId="0" borderId="0" xfId="1" applyNumberFormat="1" applyFont="1" applyBorder="1" applyAlignment="1">
      <alignment horizontal="right"/>
    </xf>
    <xf numFmtId="166" fontId="15" fillId="2" borderId="9" xfId="1" applyNumberFormat="1" applyFont="1" applyFill="1" applyBorder="1"/>
    <xf numFmtId="0" fontId="12" fillId="2" borderId="5" xfId="0" applyFont="1" applyFill="1" applyBorder="1" applyAlignment="1">
      <alignment horizontal="right" wrapText="1"/>
    </xf>
    <xf numFmtId="0" fontId="12" fillId="3" borderId="0" xfId="0" applyFont="1" applyFill="1" applyAlignment="1" applyProtection="1">
      <alignment horizontal="center"/>
      <protection locked="0"/>
    </xf>
    <xf numFmtId="3" fontId="12" fillId="0" borderId="0" xfId="1" applyNumberFormat="1" applyFont="1" applyBorder="1" applyAlignment="1">
      <alignment horizontal="right"/>
    </xf>
    <xf numFmtId="166" fontId="15" fillId="0" borderId="9" xfId="1" applyNumberFormat="1" applyFont="1" applyBorder="1"/>
    <xf numFmtId="0" fontId="17" fillId="0" borderId="0" xfId="0" applyFont="1"/>
    <xf numFmtId="0" fontId="17" fillId="0" borderId="9" xfId="0" applyFont="1" applyBorder="1"/>
    <xf numFmtId="166" fontId="12" fillId="2" borderId="11" xfId="1" applyNumberFormat="1" applyFont="1" applyFill="1" applyBorder="1" applyAlignment="1">
      <alignment horizontal="center"/>
    </xf>
    <xf numFmtId="167" fontId="12" fillId="0" borderId="11" xfId="0" applyNumberFormat="1" applyFont="1" applyBorder="1" applyAlignment="1">
      <alignment horizontal="center"/>
    </xf>
    <xf numFmtId="167" fontId="12" fillId="0" borderId="11" xfId="0" applyNumberFormat="1" applyFont="1" applyBorder="1" applyAlignment="1" applyProtection="1">
      <alignment horizontal="center"/>
      <protection locked="0"/>
    </xf>
    <xf numFmtId="3" fontId="12" fillId="0" borderId="11" xfId="1" applyNumberFormat="1" applyFont="1" applyBorder="1" applyAlignment="1">
      <alignment horizontal="right"/>
    </xf>
    <xf numFmtId="166" fontId="12" fillId="0" borderId="11" xfId="1" applyNumberFormat="1" applyFont="1" applyBorder="1" applyAlignment="1">
      <alignment horizontal="right"/>
    </xf>
    <xf numFmtId="0" fontId="12" fillId="2" borderId="13" xfId="0" applyFont="1" applyFill="1" applyBorder="1" applyAlignment="1">
      <alignment horizontal="right" wrapText="1"/>
    </xf>
    <xf numFmtId="166" fontId="15" fillId="2" borderId="11" xfId="1" applyNumberFormat="1" applyFont="1" applyFill="1" applyBorder="1" applyAlignment="1">
      <alignment horizontal="center"/>
    </xf>
    <xf numFmtId="0" fontId="12" fillId="2" borderId="5" xfId="0" applyFont="1" applyFill="1" applyBorder="1" applyAlignment="1">
      <alignment horizontal="left"/>
    </xf>
    <xf numFmtId="166" fontId="12" fillId="0" borderId="9" xfId="1" applyNumberFormat="1" applyFont="1" applyBorder="1"/>
    <xf numFmtId="0" fontId="12" fillId="4" borderId="5" xfId="0" applyFont="1" applyFill="1" applyBorder="1" applyAlignment="1">
      <alignment horizontal="right"/>
    </xf>
    <xf numFmtId="0" fontId="12" fillId="4" borderId="0" xfId="0" applyFont="1" applyFill="1"/>
    <xf numFmtId="166" fontId="12" fillId="4" borderId="0" xfId="1" applyNumberFormat="1" applyFont="1" applyFill="1" applyBorder="1" applyAlignment="1">
      <alignment horizontal="center"/>
    </xf>
    <xf numFmtId="0" fontId="12" fillId="0" borderId="14" xfId="0" applyFont="1" applyBorder="1" applyAlignment="1" applyProtection="1">
      <alignment horizontal="center"/>
      <protection locked="0"/>
    </xf>
    <xf numFmtId="166" fontId="12" fillId="0" borderId="15" xfId="1" applyNumberFormat="1" applyFont="1" applyBorder="1"/>
    <xf numFmtId="0" fontId="15" fillId="4" borderId="5" xfId="0" applyFont="1" applyFill="1" applyBorder="1" applyAlignment="1">
      <alignment horizontal="left"/>
    </xf>
    <xf numFmtId="0" fontId="15" fillId="4" borderId="0" xfId="0" applyFont="1" applyFill="1"/>
    <xf numFmtId="166" fontId="15" fillId="4" borderId="0" xfId="1" applyNumberFormat="1" applyFont="1" applyFill="1" applyBorder="1" applyAlignment="1">
      <alignment horizontal="right"/>
    </xf>
    <xf numFmtId="0" fontId="18" fillId="0" borderId="0" xfId="0" applyFont="1"/>
    <xf numFmtId="3" fontId="15" fillId="0" borderId="0" xfId="1" applyNumberFormat="1" applyFont="1" applyBorder="1" applyAlignment="1">
      <alignment horizontal="right"/>
    </xf>
    <xf numFmtId="0" fontId="15" fillId="0" borderId="0" xfId="0" applyFont="1"/>
    <xf numFmtId="166" fontId="12" fillId="4" borderId="0" xfId="1" applyNumberFormat="1" applyFont="1" applyFill="1" applyBorder="1" applyAlignment="1">
      <alignment horizontal="right"/>
    </xf>
    <xf numFmtId="0" fontId="14" fillId="4" borderId="16" xfId="0" applyFont="1" applyFill="1" applyBorder="1"/>
    <xf numFmtId="0" fontId="13" fillId="4" borderId="17" xfId="0" applyFont="1" applyFill="1" applyBorder="1"/>
    <xf numFmtId="166" fontId="14" fillId="4" borderId="17" xfId="1" applyNumberFormat="1" applyFont="1" applyFill="1" applyBorder="1" applyAlignment="1">
      <alignment horizontal="center"/>
    </xf>
    <xf numFmtId="0" fontId="14" fillId="4" borderId="17" xfId="0" applyFont="1" applyFill="1" applyBorder="1" applyAlignment="1">
      <alignment horizontal="left"/>
    </xf>
    <xf numFmtId="0" fontId="14" fillId="4" borderId="17" xfId="0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166" fontId="14" fillId="4" borderId="18" xfId="1" applyNumberFormat="1" applyFont="1" applyFill="1" applyBorder="1"/>
    <xf numFmtId="0" fontId="14" fillId="0" borderId="0" xfId="0" applyFont="1"/>
    <xf numFmtId="166" fontId="14" fillId="0" borderId="0" xfId="1" applyNumberFormat="1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66" fontId="19" fillId="0" borderId="0" xfId="1" applyNumberFormat="1" applyFont="1" applyFill="1" applyBorder="1"/>
    <xf numFmtId="0" fontId="20" fillId="0" borderId="0" xfId="0" applyFont="1"/>
    <xf numFmtId="0" fontId="20" fillId="0" borderId="0" xfId="0" applyFont="1" applyAlignment="1">
      <alignment horizontal="center"/>
    </xf>
    <xf numFmtId="166" fontId="20" fillId="0" borderId="0" xfId="1" applyNumberFormat="1" applyFont="1"/>
    <xf numFmtId="166" fontId="20" fillId="0" borderId="0" xfId="1" applyNumberFormat="1" applyFont="1" applyAlignment="1">
      <alignment horizontal="center"/>
    </xf>
    <xf numFmtId="166" fontId="20" fillId="0" borderId="0" xfId="1" applyNumberFormat="1" applyFont="1" applyAlignment="1"/>
    <xf numFmtId="0" fontId="20" fillId="0" borderId="0" xfId="0" applyFont="1" applyAlignment="1">
      <alignment horizontal="right"/>
    </xf>
    <xf numFmtId="166" fontId="20" fillId="2" borderId="0" xfId="1" applyNumberFormat="1" applyFont="1" applyFill="1" applyAlignment="1">
      <alignment horizontal="center"/>
    </xf>
    <xf numFmtId="166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6" fontId="21" fillId="0" borderId="0" xfId="1" applyNumberFormat="1" applyFont="1"/>
    <xf numFmtId="0" fontId="21" fillId="0" borderId="0" xfId="0" applyFont="1" applyAlignment="1">
      <alignment horizontal="right"/>
    </xf>
    <xf numFmtId="0" fontId="21" fillId="0" borderId="0" xfId="0" applyFont="1"/>
    <xf numFmtId="166" fontId="20" fillId="0" borderId="0" xfId="1" applyNumberFormat="1" applyFont="1" applyFill="1" applyAlignment="1">
      <alignment horizontal="center"/>
    </xf>
    <xf numFmtId="0" fontId="21" fillId="4" borderId="17" xfId="0" applyFont="1" applyFill="1" applyBorder="1"/>
    <xf numFmtId="0" fontId="21" fillId="4" borderId="17" xfId="0" applyFont="1" applyFill="1" applyBorder="1" applyAlignment="1">
      <alignment horizontal="center"/>
    </xf>
    <xf numFmtId="166" fontId="21" fillId="4" borderId="17" xfId="1" applyNumberFormat="1" applyFont="1" applyFill="1" applyBorder="1" applyAlignment="1">
      <alignment horizontal="center"/>
    </xf>
    <xf numFmtId="166" fontId="21" fillId="4" borderId="18" xfId="0" applyNumberFormat="1" applyFont="1" applyFill="1" applyBorder="1"/>
    <xf numFmtId="0" fontId="21" fillId="4" borderId="19" xfId="0" applyFont="1" applyFill="1" applyBorder="1" applyAlignment="1">
      <alignment horizontal="right"/>
    </xf>
    <xf numFmtId="166" fontId="20" fillId="4" borderId="1" xfId="1" applyNumberFormat="1" applyFont="1" applyFill="1" applyBorder="1"/>
    <xf numFmtId="0" fontId="20" fillId="4" borderId="1" xfId="0" applyFont="1" applyFill="1" applyBorder="1"/>
    <xf numFmtId="165" fontId="21" fillId="4" borderId="1" xfId="1" applyNumberFormat="1" applyFont="1" applyFill="1" applyBorder="1"/>
    <xf numFmtId="166" fontId="20" fillId="0" borderId="20" xfId="1" applyNumberFormat="1" applyFont="1" applyBorder="1"/>
    <xf numFmtId="0" fontId="21" fillId="0" borderId="6" xfId="0" applyFont="1" applyBorder="1" applyAlignment="1">
      <alignment horizontal="center"/>
    </xf>
    <xf numFmtId="166" fontId="21" fillId="0" borderId="7" xfId="1" applyNumberFormat="1" applyFont="1" applyBorder="1" applyAlignment="1">
      <alignment horizontal="center"/>
    </xf>
    <xf numFmtId="0" fontId="21" fillId="0" borderId="7" xfId="0" applyFont="1" applyBorder="1" applyAlignment="1">
      <alignment horizontal="center" wrapText="1"/>
    </xf>
    <xf numFmtId="0" fontId="21" fillId="5" borderId="21" xfId="0" applyFont="1" applyFill="1" applyBorder="1" applyAlignment="1">
      <alignment horizontal="center" wrapText="1"/>
    </xf>
    <xf numFmtId="166" fontId="21" fillId="5" borderId="22" xfId="1" applyNumberFormat="1" applyFont="1" applyFill="1" applyBorder="1" applyAlignment="1">
      <alignment horizontal="center" wrapText="1"/>
    </xf>
    <xf numFmtId="166" fontId="21" fillId="0" borderId="23" xfId="1" applyNumberFormat="1" applyFont="1" applyBorder="1" applyAlignment="1">
      <alignment horizontal="center" wrapText="1"/>
    </xf>
    <xf numFmtId="0" fontId="20" fillId="0" borderId="19" xfId="0" applyFont="1" applyBorder="1"/>
    <xf numFmtId="166" fontId="20" fillId="0" borderId="1" xfId="0" applyNumberFormat="1" applyFont="1" applyBorder="1"/>
    <xf numFmtId="0" fontId="20" fillId="5" borderId="24" xfId="0" applyFont="1" applyFill="1" applyBorder="1" applyAlignment="1" applyProtection="1">
      <alignment horizontal="center"/>
      <protection locked="0"/>
    </xf>
    <xf numFmtId="166" fontId="20" fillId="5" borderId="25" xfId="1" applyNumberFormat="1" applyFont="1" applyFill="1" applyBorder="1"/>
    <xf numFmtId="3" fontId="20" fillId="0" borderId="20" xfId="1" applyNumberFormat="1" applyFont="1" applyBorder="1"/>
    <xf numFmtId="0" fontId="20" fillId="0" borderId="26" xfId="0" applyFont="1" applyBorder="1"/>
    <xf numFmtId="166" fontId="20" fillId="0" borderId="27" xfId="1" applyNumberFormat="1" applyFont="1" applyBorder="1"/>
    <xf numFmtId="166" fontId="20" fillId="0" borderId="27" xfId="0" applyNumberFormat="1" applyFont="1" applyBorder="1"/>
    <xf numFmtId="0" fontId="20" fillId="5" borderId="28" xfId="0" applyFont="1" applyFill="1" applyBorder="1" applyAlignment="1" applyProtection="1">
      <alignment horizontal="center"/>
      <protection locked="0"/>
    </xf>
    <xf numFmtId="166" fontId="20" fillId="5" borderId="29" xfId="1" applyNumberFormat="1" applyFont="1" applyFill="1" applyBorder="1"/>
    <xf numFmtId="3" fontId="20" fillId="0" borderId="30" xfId="1" applyNumberFormat="1" applyFont="1" applyBorder="1"/>
    <xf numFmtId="166" fontId="20" fillId="0" borderId="0" xfId="1" applyNumberFormat="1" applyFont="1" applyBorder="1"/>
    <xf numFmtId="166" fontId="20" fillId="0" borderId="0" xfId="0" applyNumberFormat="1" applyFont="1"/>
    <xf numFmtId="0" fontId="20" fillId="4" borderId="5" xfId="0" applyFont="1" applyFill="1" applyBorder="1"/>
    <xf numFmtId="166" fontId="20" fillId="4" borderId="31" xfId="0" applyNumberFormat="1" applyFont="1" applyFill="1" applyBorder="1"/>
    <xf numFmtId="0" fontId="20" fillId="0" borderId="32" xfId="0" applyFont="1" applyBorder="1"/>
    <xf numFmtId="166" fontId="20" fillId="5" borderId="31" xfId="1" applyNumberFormat="1" applyFont="1" applyFill="1" applyBorder="1"/>
    <xf numFmtId="0" fontId="20" fillId="0" borderId="5" xfId="0" applyFont="1" applyBorder="1"/>
    <xf numFmtId="0" fontId="21" fillId="0" borderId="16" xfId="0" applyFont="1" applyBorder="1"/>
    <xf numFmtId="166" fontId="21" fillId="0" borderId="17" xfId="1" applyNumberFormat="1" applyFont="1" applyFill="1" applyBorder="1"/>
    <xf numFmtId="0" fontId="21" fillId="0" borderId="17" xfId="0" applyFont="1" applyBorder="1"/>
    <xf numFmtId="166" fontId="21" fillId="4" borderId="33" xfId="1" applyNumberFormat="1" applyFont="1" applyFill="1" applyBorder="1"/>
    <xf numFmtId="0" fontId="20" fillId="0" borderId="34" xfId="0" applyFont="1" applyBorder="1"/>
    <xf numFmtId="166" fontId="20" fillId="0" borderId="35" xfId="1" applyNumberFormat="1" applyFont="1" applyBorder="1"/>
    <xf numFmtId="166" fontId="20" fillId="0" borderId="35" xfId="0" applyNumberFormat="1" applyFont="1" applyBorder="1"/>
    <xf numFmtId="0" fontId="20" fillId="5" borderId="36" xfId="0" applyFont="1" applyFill="1" applyBorder="1" applyAlignment="1" applyProtection="1">
      <alignment horizontal="center"/>
      <protection locked="0"/>
    </xf>
    <xf numFmtId="166" fontId="20" fillId="5" borderId="37" xfId="1" applyNumberFormat="1" applyFont="1" applyFill="1" applyBorder="1"/>
    <xf numFmtId="3" fontId="20" fillId="0" borderId="38" xfId="1" applyNumberFormat="1" applyFont="1" applyBorder="1"/>
    <xf numFmtId="166" fontId="20" fillId="0" borderId="9" xfId="0" applyNumberFormat="1" applyFont="1" applyBorder="1"/>
    <xf numFmtId="166" fontId="20" fillId="0" borderId="9" xfId="1" applyNumberFormat="1" applyFont="1" applyBorder="1"/>
    <xf numFmtId="0" fontId="20" fillId="5" borderId="5" xfId="0" applyFont="1" applyFill="1" applyBorder="1"/>
    <xf numFmtId="0" fontId="12" fillId="6" borderId="0" xfId="0" applyFont="1" applyFill="1" applyAlignment="1">
      <alignment horizontal="center"/>
    </xf>
    <xf numFmtId="166" fontId="15" fillId="2" borderId="0" xfId="1" applyNumberFormat="1" applyFont="1" applyFill="1" applyBorder="1" applyAlignment="1">
      <alignment horizontal="center" wrapText="1"/>
    </xf>
    <xf numFmtId="0" fontId="20" fillId="2" borderId="5" xfId="0" applyFont="1" applyFill="1" applyBorder="1" applyAlignment="1">
      <alignment horizontal="center"/>
    </xf>
    <xf numFmtId="0" fontId="20" fillId="0" borderId="17" xfId="0" applyFont="1" applyBorder="1"/>
    <xf numFmtId="0" fontId="24" fillId="0" borderId="0" xfId="0" applyFont="1"/>
    <xf numFmtId="0" fontId="20" fillId="2" borderId="6" xfId="0" applyFont="1" applyFill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166" fontId="21" fillId="0" borderId="41" xfId="1" applyNumberFormat="1" applyFont="1" applyBorder="1" applyProtection="1"/>
    <xf numFmtId="166" fontId="20" fillId="0" borderId="9" xfId="1" applyNumberFormat="1" applyFont="1" applyBorder="1" applyProtection="1"/>
    <xf numFmtId="166" fontId="20" fillId="0" borderId="41" xfId="1" applyNumberFormat="1" applyFont="1" applyBorder="1" applyProtection="1"/>
    <xf numFmtId="0" fontId="20" fillId="0" borderId="42" xfId="0" applyFont="1" applyBorder="1" applyAlignment="1">
      <alignment horizontal="center"/>
    </xf>
    <xf numFmtId="166" fontId="20" fillId="0" borderId="43" xfId="1" applyNumberFormat="1" applyFont="1" applyBorder="1" applyProtection="1"/>
    <xf numFmtId="0" fontId="20" fillId="8" borderId="40" xfId="0" applyFont="1" applyFill="1" applyBorder="1" applyAlignment="1">
      <alignment horizontal="center"/>
    </xf>
    <xf numFmtId="16" fontId="20" fillId="0" borderId="5" xfId="0" applyNumberFormat="1" applyFont="1" applyBorder="1"/>
    <xf numFmtId="0" fontId="20" fillId="8" borderId="42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0" fillId="8" borderId="0" xfId="0" applyFont="1" applyFill="1" applyAlignment="1">
      <alignment horizontal="center"/>
    </xf>
    <xf numFmtId="166" fontId="20" fillId="0" borderId="0" xfId="1" applyNumberFormat="1" applyFont="1" applyBorder="1" applyProtection="1"/>
    <xf numFmtId="0" fontId="21" fillId="7" borderId="0" xfId="0" applyFont="1" applyFill="1"/>
    <xf numFmtId="0" fontId="21" fillId="7" borderId="0" xfId="0" applyFont="1" applyFill="1" applyAlignment="1">
      <alignment horizontal="center"/>
    </xf>
    <xf numFmtId="166" fontId="21" fillId="7" borderId="0" xfId="0" applyNumberFormat="1" applyFont="1" applyFill="1"/>
    <xf numFmtId="0" fontId="20" fillId="9" borderId="40" xfId="0" applyFont="1" applyFill="1" applyBorder="1" applyAlignment="1">
      <alignment horizontal="center"/>
    </xf>
    <xf numFmtId="0" fontId="21" fillId="10" borderId="18" xfId="0" applyFont="1" applyFill="1" applyBorder="1" applyAlignment="1" applyProtection="1">
      <alignment horizontal="center"/>
      <protection locked="0"/>
    </xf>
    <xf numFmtId="0" fontId="20" fillId="10" borderId="40" xfId="0" applyFont="1" applyFill="1" applyBorder="1" applyAlignment="1" applyProtection="1">
      <alignment horizontal="center"/>
      <protection locked="0"/>
    </xf>
    <xf numFmtId="1" fontId="13" fillId="2" borderId="12" xfId="0" applyNumberFormat="1" applyFont="1" applyFill="1" applyBorder="1" applyAlignment="1" applyProtection="1">
      <alignment horizontal="center"/>
      <protection locked="0"/>
    </xf>
    <xf numFmtId="166" fontId="21" fillId="0" borderId="43" xfId="1" applyNumberFormat="1" applyFont="1" applyBorder="1" applyProtection="1"/>
    <xf numFmtId="0" fontId="20" fillId="0" borderId="7" xfId="0" applyFont="1" applyBorder="1" applyAlignment="1">
      <alignment horizontal="center"/>
    </xf>
    <xf numFmtId="166" fontId="20" fillId="0" borderId="44" xfId="1" applyNumberFormat="1" applyFont="1" applyBorder="1" applyProtection="1"/>
    <xf numFmtId="0" fontId="17" fillId="0" borderId="14" xfId="0" applyFont="1" applyBorder="1" applyAlignment="1">
      <alignment horizontal="center"/>
    </xf>
    <xf numFmtId="0" fontId="20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47" xfId="0" applyFont="1" applyBorder="1" applyAlignment="1">
      <alignment horizontal="center" wrapText="1"/>
    </xf>
    <xf numFmtId="0" fontId="17" fillId="0" borderId="11" xfId="0" applyFont="1" applyBorder="1" applyAlignment="1">
      <alignment horizontal="center"/>
    </xf>
    <xf numFmtId="0" fontId="21" fillId="0" borderId="32" xfId="0" applyFont="1" applyBorder="1"/>
    <xf numFmtId="0" fontId="20" fillId="0" borderId="48" xfId="0" applyFont="1" applyBorder="1"/>
    <xf numFmtId="0" fontId="20" fillId="2" borderId="32" xfId="0" applyFont="1" applyFill="1" applyBorder="1"/>
    <xf numFmtId="0" fontId="21" fillId="4" borderId="49" xfId="0" applyFont="1" applyFill="1" applyBorder="1"/>
    <xf numFmtId="166" fontId="20" fillId="0" borderId="51" xfId="0" applyNumberFormat="1" applyFont="1" applyBorder="1"/>
    <xf numFmtId="166" fontId="20" fillId="2" borderId="51" xfId="0" applyNumberFormat="1" applyFont="1" applyFill="1" applyBorder="1"/>
    <xf numFmtId="0" fontId="20" fillId="0" borderId="51" xfId="0" applyFont="1" applyBorder="1"/>
    <xf numFmtId="166" fontId="20" fillId="0" borderId="22" xfId="0" applyNumberFormat="1" applyFont="1" applyBorder="1"/>
    <xf numFmtId="0" fontId="20" fillId="0" borderId="46" xfId="0" applyFont="1" applyBorder="1"/>
    <xf numFmtId="0" fontId="21" fillId="2" borderId="48" xfId="0" applyFont="1" applyFill="1" applyBorder="1"/>
    <xf numFmtId="0" fontId="21" fillId="2" borderId="14" xfId="0" applyFont="1" applyFill="1" applyBorder="1"/>
    <xf numFmtId="0" fontId="21" fillId="2" borderId="14" xfId="0" applyFont="1" applyFill="1" applyBorder="1" applyAlignment="1">
      <alignment horizontal="center"/>
    </xf>
    <xf numFmtId="166" fontId="21" fillId="2" borderId="14" xfId="1" applyNumberFormat="1" applyFont="1" applyFill="1" applyBorder="1" applyAlignment="1">
      <alignment horizontal="center"/>
    </xf>
    <xf numFmtId="166" fontId="21" fillId="2" borderId="52" xfId="0" applyNumberFormat="1" applyFont="1" applyFill="1" applyBorder="1"/>
    <xf numFmtId="0" fontId="21" fillId="2" borderId="5" xfId="0" applyFont="1" applyFill="1" applyBorder="1" applyAlignment="1">
      <alignment horizontal="center"/>
    </xf>
    <xf numFmtId="0" fontId="20" fillId="0" borderId="16" xfId="0" applyFont="1" applyBorder="1"/>
    <xf numFmtId="166" fontId="12" fillId="11" borderId="0" xfId="1" applyNumberFormat="1" applyFont="1" applyFill="1" applyBorder="1" applyAlignment="1">
      <alignment horizontal="right"/>
    </xf>
    <xf numFmtId="0" fontId="21" fillId="2" borderId="1" xfId="0" applyFont="1" applyFill="1" applyBorder="1" applyAlignment="1">
      <alignment horizontal="center"/>
    </xf>
    <xf numFmtId="0" fontId="21" fillId="2" borderId="39" xfId="0" applyFont="1" applyFill="1" applyBorder="1" applyAlignment="1">
      <alignment horizontal="center"/>
    </xf>
    <xf numFmtId="166" fontId="20" fillId="0" borderId="7" xfId="1" applyNumberFormat="1" applyFont="1" applyBorder="1" applyProtection="1"/>
    <xf numFmtId="0" fontId="21" fillId="4" borderId="5" xfId="0" applyFont="1" applyFill="1" applyBorder="1" applyAlignment="1">
      <alignment horizontal="center"/>
    </xf>
    <xf numFmtId="166" fontId="21" fillId="4" borderId="32" xfId="1" applyNumberFormat="1" applyFont="1" applyFill="1" applyBorder="1" applyProtection="1"/>
    <xf numFmtId="166" fontId="21" fillId="4" borderId="51" xfId="0" applyNumberFormat="1" applyFont="1" applyFill="1" applyBorder="1"/>
    <xf numFmtId="0" fontId="20" fillId="4" borderId="32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166" fontId="21" fillId="4" borderId="21" xfId="1" applyNumberFormat="1" applyFont="1" applyFill="1" applyBorder="1" applyProtection="1"/>
    <xf numFmtId="166" fontId="21" fillId="4" borderId="22" xfId="0" applyNumberFormat="1" applyFont="1" applyFill="1" applyBorder="1"/>
    <xf numFmtId="0" fontId="20" fillId="4" borderId="21" xfId="0" applyFont="1" applyFill="1" applyBorder="1" applyAlignment="1">
      <alignment horizontal="center"/>
    </xf>
    <xf numFmtId="1" fontId="20" fillId="4" borderId="44" xfId="0" applyNumberFormat="1" applyFont="1" applyFill="1" applyBorder="1" applyAlignment="1">
      <alignment horizontal="center"/>
    </xf>
    <xf numFmtId="166" fontId="12" fillId="4" borderId="14" xfId="1" applyNumberFormat="1" applyFont="1" applyFill="1" applyBorder="1" applyAlignment="1">
      <alignment horizontal="center"/>
    </xf>
    <xf numFmtId="0" fontId="15" fillId="4" borderId="10" xfId="0" applyFont="1" applyFill="1" applyBorder="1" applyAlignment="1">
      <alignment horizontal="left"/>
    </xf>
    <xf numFmtId="0" fontId="12" fillId="4" borderId="11" xfId="0" applyFont="1" applyFill="1" applyBorder="1"/>
    <xf numFmtId="166" fontId="12" fillId="4" borderId="11" xfId="1" applyNumberFormat="1" applyFont="1" applyFill="1" applyBorder="1" applyAlignment="1">
      <alignment horizontal="center"/>
    </xf>
    <xf numFmtId="0" fontId="12" fillId="4" borderId="14" xfId="0" applyFont="1" applyFill="1" applyBorder="1" applyAlignment="1">
      <alignment horizontal="right"/>
    </xf>
    <xf numFmtId="0" fontId="12" fillId="4" borderId="14" xfId="0" applyFont="1" applyFill="1" applyBorder="1"/>
    <xf numFmtId="0" fontId="17" fillId="0" borderId="46" xfId="0" applyFont="1" applyBorder="1" applyAlignment="1">
      <alignment horizontal="center" wrapText="1"/>
    </xf>
    <xf numFmtId="0" fontId="20" fillId="0" borderId="11" xfId="0" applyFont="1" applyBorder="1" applyAlignment="1">
      <alignment horizontal="center"/>
    </xf>
    <xf numFmtId="0" fontId="12" fillId="4" borderId="13" xfId="0" applyFont="1" applyFill="1" applyBorder="1" applyAlignment="1">
      <alignment horizontal="right"/>
    </xf>
    <xf numFmtId="166" fontId="12" fillId="11" borderId="14" xfId="1" applyNumberFormat="1" applyFont="1" applyFill="1" applyBorder="1" applyAlignment="1">
      <alignment horizontal="right"/>
    </xf>
    <xf numFmtId="0" fontId="12" fillId="6" borderId="14" xfId="0" applyFont="1" applyFill="1" applyBorder="1" applyAlignment="1">
      <alignment horizontal="center"/>
    </xf>
    <xf numFmtId="0" fontId="17" fillId="0" borderId="14" xfId="0" applyFont="1" applyBorder="1"/>
    <xf numFmtId="0" fontId="17" fillId="0" borderId="15" xfId="0" applyFont="1" applyBorder="1"/>
    <xf numFmtId="166" fontId="17" fillId="0" borderId="14" xfId="0" applyNumberFormat="1" applyFont="1" applyBorder="1"/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 applyProtection="1">
      <alignment horizontal="left"/>
      <protection locked="0"/>
    </xf>
    <xf numFmtId="0" fontId="14" fillId="2" borderId="7" xfId="0" applyFon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/>
      <protection locked="0"/>
    </xf>
    <xf numFmtId="0" fontId="14" fillId="2" borderId="53" xfId="0" applyFont="1" applyFill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50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0" fillId="4" borderId="46" xfId="0" applyFont="1" applyFill="1" applyBorder="1" applyAlignment="1">
      <alignment horizontal="center" wrapText="1"/>
    </xf>
    <xf numFmtId="0" fontId="20" fillId="4" borderId="55" xfId="0" applyFont="1" applyFill="1" applyBorder="1" applyAlignment="1">
      <alignment horizontal="center" wrapText="1"/>
    </xf>
    <xf numFmtId="0" fontId="20" fillId="4" borderId="45" xfId="0" applyFont="1" applyFill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5" borderId="56" xfId="0" applyFont="1" applyFill="1" applyBorder="1" applyAlignment="1">
      <alignment horizontal="center"/>
    </xf>
    <xf numFmtId="0" fontId="21" fillId="5" borderId="57" xfId="0" applyFont="1" applyFill="1" applyBorder="1" applyAlignment="1">
      <alignment horizontal="center"/>
    </xf>
    <xf numFmtId="0" fontId="21" fillId="12" borderId="58" xfId="0" applyFont="1" applyFill="1" applyBorder="1" applyAlignment="1">
      <alignment horizontal="center"/>
    </xf>
    <xf numFmtId="0" fontId="21" fillId="12" borderId="59" xfId="0" applyFont="1" applyFill="1" applyBorder="1" applyAlignment="1">
      <alignment horizontal="center"/>
    </xf>
    <xf numFmtId="0" fontId="20" fillId="0" borderId="60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0" fillId="9" borderId="58" xfId="0" applyFont="1" applyFill="1" applyBorder="1" applyAlignment="1">
      <alignment horizontal="center"/>
    </xf>
    <xf numFmtId="0" fontId="20" fillId="9" borderId="59" xfId="0" applyFont="1" applyFill="1" applyBorder="1" applyAlignment="1">
      <alignment horizontal="center"/>
    </xf>
    <xf numFmtId="0" fontId="20" fillId="0" borderId="61" xfId="0" applyFont="1" applyBorder="1" applyAlignment="1">
      <alignment horizontal="left"/>
    </xf>
    <xf numFmtId="0" fontId="20" fillId="0" borderId="40" xfId="0" applyFont="1" applyBorder="1" applyAlignment="1">
      <alignment horizontal="left"/>
    </xf>
    <xf numFmtId="0" fontId="21" fillId="4" borderId="2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53" xfId="0" applyFont="1" applyFill="1" applyBorder="1" applyAlignment="1">
      <alignment horizontal="center"/>
    </xf>
    <xf numFmtId="0" fontId="21" fillId="4" borderId="54" xfId="0" applyFont="1" applyFill="1" applyBorder="1" applyAlignment="1">
      <alignment horizontal="center"/>
    </xf>
    <xf numFmtId="0" fontId="21" fillId="4" borderId="50" xfId="0" applyFont="1" applyFill="1" applyBorder="1" applyAlignment="1">
      <alignment horizontal="center"/>
    </xf>
    <xf numFmtId="0" fontId="20" fillId="4" borderId="54" xfId="0" applyFont="1" applyFill="1" applyBorder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1" fontId="20" fillId="0" borderId="0" xfId="1" applyNumberFormat="1" applyFont="1" applyBorder="1" applyAlignment="1" applyProtection="1">
      <alignment horizontal="center"/>
    </xf>
    <xf numFmtId="1" fontId="20" fillId="0" borderId="9" xfId="1" applyNumberFormat="1" applyFont="1" applyBorder="1" applyAlignment="1" applyProtection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27</xdr:row>
      <xdr:rowOff>160020</xdr:rowOff>
    </xdr:from>
    <xdr:to>
      <xdr:col>5</xdr:col>
      <xdr:colOff>28575</xdr:colOff>
      <xdr:row>37</xdr:row>
      <xdr:rowOff>95250</xdr:rowOff>
    </xdr:to>
    <xdr:pic>
      <xdr:nvPicPr>
        <xdr:cNvPr id="2122" name="Picture 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7880" y="7338060"/>
          <a:ext cx="1645920" cy="1615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548640</xdr:colOff>
      <xdr:row>30</xdr:row>
      <xdr:rowOff>160020</xdr:rowOff>
    </xdr:from>
    <xdr:to>
      <xdr:col>11</xdr:col>
      <xdr:colOff>474345</xdr:colOff>
      <xdr:row>35</xdr:row>
      <xdr:rowOff>0</xdr:rowOff>
    </xdr:to>
    <xdr:pic>
      <xdr:nvPicPr>
        <xdr:cNvPr id="1114" name="Picture 17">
          <a:extLst>
            <a:ext uri="{FF2B5EF4-FFF2-40B4-BE49-F238E27FC236}">
              <a16:creationId xmlns:a16="http://schemas.microsoft.com/office/drawing/2014/main" id="{00000000-0008-0000-0100-00005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95660" y="5760720"/>
          <a:ext cx="6629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26"/>
  <sheetViews>
    <sheetView workbookViewId="0">
      <selection activeCell="A24" sqref="A24:H25"/>
    </sheetView>
  </sheetViews>
  <sheetFormatPr baseColWidth="10" defaultColWidth="11.42578125" defaultRowHeight="12.75" x14ac:dyDescent="0.2"/>
  <cols>
    <col min="1" max="2" width="9.7109375" customWidth="1"/>
    <col min="7" max="8" width="9.7109375" customWidth="1"/>
  </cols>
  <sheetData>
    <row r="8" spans="3:6" x14ac:dyDescent="0.2">
      <c r="C8" s="241" t="s">
        <v>0</v>
      </c>
      <c r="D8" s="241"/>
      <c r="E8" s="241"/>
      <c r="F8" s="241"/>
    </row>
    <row r="9" spans="3:6" x14ac:dyDescent="0.2">
      <c r="C9" s="241"/>
      <c r="D9" s="241"/>
      <c r="E9" s="241"/>
      <c r="F9" s="241"/>
    </row>
    <row r="10" spans="3:6" x14ac:dyDescent="0.2">
      <c r="C10" s="241"/>
      <c r="D10" s="241"/>
      <c r="E10" s="241"/>
      <c r="F10" s="241"/>
    </row>
    <row r="11" spans="3:6" x14ac:dyDescent="0.2">
      <c r="C11" s="241"/>
      <c r="D11" s="241"/>
      <c r="E11" s="241"/>
      <c r="F11" s="241"/>
    </row>
    <row r="13" spans="3:6" x14ac:dyDescent="0.2">
      <c r="C13" s="242">
        <v>2026</v>
      </c>
      <c r="D13" s="242"/>
      <c r="E13" s="242"/>
      <c r="F13" s="242"/>
    </row>
    <row r="14" spans="3:6" x14ac:dyDescent="0.2">
      <c r="C14" s="242"/>
      <c r="D14" s="242"/>
      <c r="E14" s="242"/>
      <c r="F14" s="242"/>
    </row>
    <row r="15" spans="3:6" ht="35.25" x14ac:dyDescent="0.2">
      <c r="C15" s="15"/>
      <c r="D15" s="15"/>
      <c r="E15" s="15"/>
      <c r="F15" s="15"/>
    </row>
    <row r="16" spans="3:6" ht="35.25" x14ac:dyDescent="0.2">
      <c r="C16" s="15"/>
      <c r="D16" s="15"/>
      <c r="E16" s="15"/>
      <c r="F16" s="15"/>
    </row>
    <row r="17" spans="1:8" ht="35.25" x14ac:dyDescent="0.2">
      <c r="C17" s="15"/>
      <c r="D17" s="15"/>
      <c r="E17" s="15"/>
      <c r="F17" s="15"/>
    </row>
    <row r="18" spans="1:8" ht="35.25" x14ac:dyDescent="0.2">
      <c r="C18" s="15"/>
      <c r="D18" s="15"/>
      <c r="E18" s="15"/>
      <c r="F18" s="15"/>
    </row>
    <row r="19" spans="1:8" ht="35.25" x14ac:dyDescent="0.2">
      <c r="C19" s="15"/>
      <c r="D19" s="15"/>
      <c r="E19" s="15"/>
      <c r="F19" s="15"/>
    </row>
    <row r="20" spans="1:8" ht="35.25" x14ac:dyDescent="0.2">
      <c r="C20" s="15"/>
      <c r="D20" s="15"/>
      <c r="E20" s="15"/>
      <c r="F20" s="15"/>
    </row>
    <row r="21" spans="1:8" ht="35.25" x14ac:dyDescent="0.2">
      <c r="C21" s="15"/>
      <c r="D21" s="15"/>
      <c r="E21" s="15"/>
      <c r="F21" s="15"/>
    </row>
    <row r="22" spans="1:8" ht="35.25" x14ac:dyDescent="0.2">
      <c r="C22" s="15"/>
      <c r="D22" s="15"/>
      <c r="E22" s="15"/>
      <c r="F22" s="15"/>
    </row>
    <row r="24" spans="1:8" ht="25.5" customHeight="1" x14ac:dyDescent="0.2">
      <c r="A24" s="243" t="s">
        <v>114</v>
      </c>
      <c r="B24" s="243"/>
      <c r="C24" s="243"/>
      <c r="D24" s="243"/>
      <c r="E24" s="243"/>
      <c r="F24" s="243"/>
      <c r="G24" s="243"/>
      <c r="H24" s="243"/>
    </row>
    <row r="25" spans="1:8" ht="25.5" customHeight="1" x14ac:dyDescent="0.2">
      <c r="A25" s="243"/>
      <c r="B25" s="243"/>
      <c r="C25" s="243"/>
      <c r="D25" s="243"/>
      <c r="E25" s="243"/>
      <c r="F25" s="243"/>
      <c r="G25" s="243"/>
      <c r="H25" s="243"/>
    </row>
    <row r="26" spans="1:8" ht="25.5" customHeight="1" x14ac:dyDescent="0.2">
      <c r="C26" s="15"/>
      <c r="D26" s="15"/>
      <c r="E26" s="15"/>
      <c r="F26" s="15"/>
    </row>
  </sheetData>
  <mergeCells count="3">
    <mergeCell ref="C8:F11"/>
    <mergeCell ref="C13:F14"/>
    <mergeCell ref="A24:H25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tabSelected="1" topLeftCell="A2" zoomScale="164" zoomScaleNormal="164" workbookViewId="0">
      <pane ySplit="1" topLeftCell="A3" activePane="bottomLeft" state="frozen"/>
      <selection activeCell="C2" sqref="C2"/>
      <selection pane="bottomLeft" activeCell="C35" sqref="C35"/>
    </sheetView>
  </sheetViews>
  <sheetFormatPr baseColWidth="10" defaultColWidth="11.42578125" defaultRowHeight="12" x14ac:dyDescent="0.2"/>
  <cols>
    <col min="1" max="1" width="62.7109375" style="16" customWidth="1"/>
    <col min="2" max="2" width="9.28515625" style="16" hidden="1" customWidth="1"/>
    <col min="3" max="3" width="12.42578125" style="17" customWidth="1"/>
    <col min="4" max="4" width="19.28515625" style="16" customWidth="1"/>
    <col min="5" max="5" width="11.7109375" style="16" customWidth="1"/>
    <col min="6" max="6" width="8.85546875" style="16" bestFit="1" customWidth="1"/>
    <col min="7" max="7" width="10.7109375" style="16" customWidth="1"/>
    <col min="8" max="8" width="10.7109375" style="16" hidden="1" customWidth="1"/>
    <col min="9" max="9" width="10.7109375" style="16" customWidth="1"/>
    <col min="10" max="10" width="10.7109375" style="16" hidden="1" customWidth="1"/>
    <col min="11" max="11" width="10.7109375" style="16" customWidth="1"/>
    <col min="12" max="16384" width="11.42578125" style="16"/>
  </cols>
  <sheetData>
    <row r="1" spans="1:11" ht="12" hidden="1" customHeight="1" thickBot="1" x14ac:dyDescent="0.25">
      <c r="B1" s="16">
        <v>4.803261</v>
      </c>
      <c r="C1" s="17">
        <v>2.3712499999999999</v>
      </c>
      <c r="I1" s="16">
        <v>12</v>
      </c>
    </row>
    <row r="2" spans="1:11" s="19" customFormat="1" ht="15" x14ac:dyDescent="0.25">
      <c r="A2" s="246" t="s">
        <v>1</v>
      </c>
      <c r="C2" s="20"/>
      <c r="D2" s="238" t="s">
        <v>2</v>
      </c>
      <c r="E2" s="18"/>
      <c r="F2" s="244" t="str">
        <f>Forside!A24</f>
        <v>Eksempel 2026</v>
      </c>
      <c r="G2" s="244"/>
      <c r="H2" s="244"/>
      <c r="I2" s="244"/>
      <c r="J2" s="244"/>
      <c r="K2" s="245"/>
    </row>
    <row r="3" spans="1:11" s="19" customFormat="1" ht="15.75" customHeight="1" thickBot="1" x14ac:dyDescent="0.3">
      <c r="A3" s="246"/>
      <c r="C3" s="20"/>
      <c r="D3" s="239" t="s">
        <v>3</v>
      </c>
      <c r="E3" s="21"/>
      <c r="F3" s="21"/>
      <c r="G3" s="21"/>
      <c r="H3" s="21"/>
      <c r="I3" s="21"/>
      <c r="J3" s="21"/>
      <c r="K3" s="186">
        <v>374</v>
      </c>
    </row>
    <row r="4" spans="1:11" s="19" customFormat="1" ht="15.75" thickBot="1" x14ac:dyDescent="0.3">
      <c r="C4" s="20"/>
      <c r="D4" s="240" t="s">
        <v>4</v>
      </c>
      <c r="E4" s="22"/>
      <c r="F4" s="22"/>
      <c r="G4" s="22"/>
      <c r="H4" s="23"/>
      <c r="I4" s="23"/>
      <c r="J4" s="23">
        <f>ROUNDDOWN(IF(K3&gt;150,IF(K3&gt;2000,4,LOG(K3,$C$1)-$B$1),1),1)</f>
        <v>2</v>
      </c>
      <c r="K4" s="24">
        <f>IF(K3&gt;150,IF(J4=1,1.1,J4),J4)</f>
        <v>2</v>
      </c>
    </row>
    <row r="5" spans="1:11" ht="34.15" customHeight="1" x14ac:dyDescent="0.2">
      <c r="A5" s="25"/>
      <c r="B5" s="26" t="s">
        <v>5</v>
      </c>
      <c r="C5" s="159" t="s">
        <v>6</v>
      </c>
      <c r="D5" s="28" t="s">
        <v>7</v>
      </c>
      <c r="E5" s="29" t="s">
        <v>8</v>
      </c>
      <c r="F5" s="29" t="s">
        <v>9</v>
      </c>
      <c r="G5" s="29" t="s">
        <v>10</v>
      </c>
      <c r="H5" s="29" t="s">
        <v>11</v>
      </c>
      <c r="I5" s="29" t="s">
        <v>12</v>
      </c>
      <c r="J5" s="31"/>
      <c r="K5" s="32" t="s">
        <v>13</v>
      </c>
    </row>
    <row r="6" spans="1:11" ht="4.5" hidden="1" customHeight="1" x14ac:dyDescent="0.2">
      <c r="A6" s="25"/>
      <c r="B6" s="26"/>
      <c r="C6" s="27"/>
      <c r="D6" s="28"/>
      <c r="E6" s="29"/>
      <c r="F6" s="29"/>
      <c r="G6" s="29"/>
      <c r="H6" s="30"/>
      <c r="I6" s="31"/>
      <c r="J6" s="31"/>
      <c r="K6" s="32"/>
    </row>
    <row r="7" spans="1:11" x14ac:dyDescent="0.2">
      <c r="A7" s="33" t="s">
        <v>14</v>
      </c>
      <c r="B7" s="34"/>
      <c r="C7" s="35"/>
      <c r="D7" s="36"/>
      <c r="E7" s="36"/>
      <c r="F7" s="37"/>
      <c r="G7" s="36"/>
      <c r="H7" s="38"/>
      <c r="I7" s="36"/>
      <c r="J7" s="36"/>
      <c r="K7" s="39">
        <f>I8</f>
        <v>120000</v>
      </c>
    </row>
    <row r="8" spans="1:11" x14ac:dyDescent="0.2">
      <c r="A8" s="40"/>
      <c r="B8" s="41">
        <v>4</v>
      </c>
      <c r="C8" s="42">
        <v>20000</v>
      </c>
      <c r="D8" s="43">
        <v>3</v>
      </c>
      <c r="E8" s="44">
        <f>$K$4*D8</f>
        <v>6</v>
      </c>
      <c r="F8" s="45"/>
      <c r="G8" s="45"/>
      <c r="H8" s="46">
        <v>12</v>
      </c>
      <c r="I8" s="47">
        <f>IF(F8="R",0,(IF($G8=1,$C8*H8/$I$1,$E8*$C8*H8/$I$1)))</f>
        <v>120000</v>
      </c>
      <c r="J8" s="48"/>
      <c r="K8" s="49"/>
    </row>
    <row r="9" spans="1:11" x14ac:dyDescent="0.2">
      <c r="A9" s="51" t="s">
        <v>15</v>
      </c>
      <c r="B9" s="52"/>
      <c r="C9" s="53"/>
      <c r="D9" s="54"/>
      <c r="E9" s="55"/>
      <c r="F9" s="56"/>
      <c r="G9" s="56"/>
      <c r="H9" s="57"/>
      <c r="I9" s="58"/>
      <c r="J9" s="58"/>
      <c r="K9" s="59">
        <f>I10+I11</f>
        <v>0</v>
      </c>
    </row>
    <row r="10" spans="1:11" x14ac:dyDescent="0.2">
      <c r="A10" s="60" t="s">
        <v>16</v>
      </c>
      <c r="B10" s="52">
        <v>92</v>
      </c>
      <c r="C10" s="53">
        <f>B10*1.5*1000</f>
        <v>138000</v>
      </c>
      <c r="D10" s="61">
        <v>4</v>
      </c>
      <c r="E10" s="55">
        <f>$K$4*D10</f>
        <v>8</v>
      </c>
      <c r="F10" s="56" t="s">
        <v>17</v>
      </c>
      <c r="G10" s="56"/>
      <c r="H10" s="57">
        <v>12</v>
      </c>
      <c r="I10" s="62">
        <f>IF(F10="R",0,(IF($G10=1,$C10*H10/$I$1,$E10*$C10*H10/$I$1)))</f>
        <v>0</v>
      </c>
      <c r="J10" s="58"/>
      <c r="K10" s="63"/>
    </row>
    <row r="11" spans="1:11" x14ac:dyDescent="0.2">
      <c r="A11" s="40" t="s">
        <v>18</v>
      </c>
      <c r="B11" s="41">
        <v>24</v>
      </c>
      <c r="C11" s="42">
        <f>B11*1.5*1000</f>
        <v>36000</v>
      </c>
      <c r="D11" s="43">
        <v>4</v>
      </c>
      <c r="E11" s="44">
        <f>$K$4*D11</f>
        <v>8</v>
      </c>
      <c r="F11" s="45" t="s">
        <v>17</v>
      </c>
      <c r="G11" s="45"/>
      <c r="H11" s="46">
        <v>12</v>
      </c>
      <c r="I11" s="47">
        <f>IF(F11="R",0,(IF($G11=1,$C11*H11/$I$1,$E11*$C11*H11/$I$1)))</f>
        <v>0</v>
      </c>
      <c r="J11" s="48"/>
      <c r="K11" s="49"/>
    </row>
    <row r="12" spans="1:11" x14ac:dyDescent="0.2">
      <c r="A12" s="33" t="s">
        <v>19</v>
      </c>
      <c r="B12" s="34"/>
      <c r="C12" s="66"/>
      <c r="D12" s="37"/>
      <c r="E12" s="67"/>
      <c r="F12" s="68"/>
      <c r="G12" s="68"/>
      <c r="H12" s="38"/>
      <c r="I12" s="69"/>
      <c r="J12" s="70"/>
      <c r="K12" s="39">
        <f>I13-I14</f>
        <v>305280</v>
      </c>
    </row>
    <row r="13" spans="1:11" x14ac:dyDescent="0.2">
      <c r="A13" s="60" t="s">
        <v>20</v>
      </c>
      <c r="B13" s="52">
        <v>20</v>
      </c>
      <c r="C13" s="53">
        <f>'Andre kommuner'!B10</f>
        <v>38160</v>
      </c>
      <c r="D13" s="61">
        <v>4</v>
      </c>
      <c r="E13" s="55">
        <f>$K$4*D13</f>
        <v>8</v>
      </c>
      <c r="F13" s="56"/>
      <c r="G13" s="56"/>
      <c r="H13" s="57"/>
      <c r="I13" s="62">
        <f>'Andre kommuner'!E10</f>
        <v>305280</v>
      </c>
      <c r="J13" s="58"/>
      <c r="K13" s="63"/>
    </row>
    <row r="14" spans="1:11" x14ac:dyDescent="0.2">
      <c r="A14" s="71" t="s">
        <v>21</v>
      </c>
      <c r="B14" s="41"/>
      <c r="C14" s="42"/>
      <c r="D14" s="43"/>
      <c r="E14" s="44"/>
      <c r="F14" s="45"/>
      <c r="G14" s="45"/>
      <c r="H14" s="46"/>
      <c r="I14" s="47">
        <f>'Andre kommuner'!G11</f>
        <v>0</v>
      </c>
      <c r="J14" s="48"/>
      <c r="K14" s="49"/>
    </row>
    <row r="15" spans="1:11" x14ac:dyDescent="0.2">
      <c r="A15" s="33" t="s">
        <v>22</v>
      </c>
      <c r="B15" s="34"/>
      <c r="C15" s="72"/>
      <c r="D15" s="37"/>
      <c r="E15" s="67"/>
      <c r="F15" s="68"/>
      <c r="G15" s="68"/>
      <c r="H15" s="38"/>
      <c r="I15" s="62"/>
      <c r="J15" s="70"/>
      <c r="K15" s="39">
        <f>I17</f>
        <v>9000</v>
      </c>
    </row>
    <row r="16" spans="1:11" x14ac:dyDescent="0.2">
      <c r="A16" s="73" t="s">
        <v>23</v>
      </c>
      <c r="B16" s="52"/>
      <c r="C16" s="53"/>
      <c r="D16" s="54"/>
      <c r="E16" s="55"/>
      <c r="F16" s="56"/>
      <c r="G16" s="56"/>
      <c r="H16" s="57"/>
      <c r="I16" s="62"/>
      <c r="J16" s="58"/>
      <c r="K16" s="63"/>
    </row>
    <row r="17" spans="1:11" x14ac:dyDescent="0.2">
      <c r="A17" s="60" t="s">
        <v>24</v>
      </c>
      <c r="B17" s="52">
        <v>6</v>
      </c>
      <c r="C17" s="53">
        <f>SK!B10</f>
        <v>9000</v>
      </c>
      <c r="D17" s="61">
        <v>1</v>
      </c>
      <c r="E17" s="55">
        <f>$K$4*D17</f>
        <v>2</v>
      </c>
      <c r="F17" s="56"/>
      <c r="G17" s="56">
        <v>1</v>
      </c>
      <c r="H17" s="57"/>
      <c r="I17" s="62">
        <f>SK!F10</f>
        <v>9000</v>
      </c>
      <c r="J17" s="58"/>
      <c r="K17" s="74"/>
    </row>
    <row r="18" spans="1:11" ht="12" customHeight="1" x14ac:dyDescent="0.2">
      <c r="A18" s="225" t="s">
        <v>25</v>
      </c>
      <c r="B18" s="226"/>
      <c r="C18" s="227"/>
      <c r="D18" s="37"/>
      <c r="E18" s="67"/>
      <c r="F18" s="68"/>
      <c r="G18" s="68"/>
      <c r="H18" s="38"/>
      <c r="I18" s="69"/>
      <c r="J18" s="70"/>
      <c r="K18" s="39">
        <f>I19</f>
        <v>10000</v>
      </c>
    </row>
    <row r="19" spans="1:11" ht="12" customHeight="1" x14ac:dyDescent="0.2">
      <c r="A19" s="228" t="s">
        <v>26</v>
      </c>
      <c r="B19" s="229"/>
      <c r="C19" s="224">
        <v>10000</v>
      </c>
      <c r="D19" s="78"/>
      <c r="E19" s="44"/>
      <c r="F19" s="45"/>
      <c r="G19" s="45"/>
      <c r="H19" s="46"/>
      <c r="I19" s="47">
        <f>C19</f>
        <v>10000</v>
      </c>
      <c r="J19" s="48"/>
      <c r="K19" s="79"/>
    </row>
    <row r="20" spans="1:11" x14ac:dyDescent="0.2">
      <c r="A20" s="80" t="s">
        <v>27</v>
      </c>
      <c r="B20" s="76"/>
      <c r="C20" s="77"/>
      <c r="D20" s="54"/>
      <c r="E20" s="55"/>
      <c r="F20" s="56"/>
      <c r="G20" s="56"/>
      <c r="H20" s="57"/>
      <c r="I20" s="62"/>
      <c r="J20" s="58"/>
      <c r="K20" s="74"/>
    </row>
    <row r="21" spans="1:11" s="85" customFormat="1" ht="13.5" customHeight="1" x14ac:dyDescent="0.2">
      <c r="A21" s="80" t="s">
        <v>28</v>
      </c>
      <c r="B21" s="81"/>
      <c r="C21" s="82"/>
      <c r="D21" s="54"/>
      <c r="E21" s="83"/>
      <c r="F21" s="83"/>
      <c r="G21" s="83"/>
      <c r="H21" s="83"/>
      <c r="I21" s="84"/>
      <c r="J21" s="83"/>
      <c r="K21" s="59">
        <f>SUM(I22:I25)</f>
        <v>37500</v>
      </c>
    </row>
    <row r="22" spans="1:11" ht="13.5" customHeight="1" x14ac:dyDescent="0.2">
      <c r="A22" s="75" t="s">
        <v>29</v>
      </c>
      <c r="B22" s="76"/>
      <c r="C22" s="86"/>
      <c r="D22" s="158">
        <f>Pos_tjen!K5</f>
        <v>4</v>
      </c>
      <c r="E22" s="64"/>
      <c r="F22" s="64"/>
      <c r="G22" s="64"/>
      <c r="H22" s="64"/>
      <c r="I22" s="62">
        <f>Pos_tjen!Q9</f>
        <v>35000</v>
      </c>
      <c r="J22" s="64"/>
      <c r="K22" s="65"/>
    </row>
    <row r="23" spans="1:11" ht="13.5" customHeight="1" x14ac:dyDescent="0.2">
      <c r="A23" s="75" t="s">
        <v>30</v>
      </c>
      <c r="B23" s="76"/>
      <c r="C23" s="86"/>
      <c r="D23" s="158">
        <f>Pos_tjen!P18</f>
        <v>0</v>
      </c>
      <c r="E23" s="64"/>
      <c r="F23" s="64"/>
      <c r="G23" s="64"/>
      <c r="H23" s="64"/>
      <c r="I23" s="62">
        <f>Pos_tjen!Q18</f>
        <v>0</v>
      </c>
      <c r="J23" s="64"/>
      <c r="K23" s="65"/>
    </row>
    <row r="24" spans="1:11" ht="13.5" customHeight="1" x14ac:dyDescent="0.2">
      <c r="A24" s="75" t="s">
        <v>31</v>
      </c>
      <c r="B24" s="76"/>
      <c r="C24" s="86"/>
      <c r="D24" s="158">
        <f>Pos_tjen!K34</f>
        <v>1</v>
      </c>
      <c r="E24" s="64"/>
      <c r="F24" s="64"/>
      <c r="G24" s="64"/>
      <c r="H24" s="64"/>
      <c r="I24" s="62">
        <f>Pos_tjen!Q38</f>
        <v>2500</v>
      </c>
      <c r="J24" s="64"/>
      <c r="K24" s="65"/>
    </row>
    <row r="25" spans="1:11" ht="13.5" customHeight="1" x14ac:dyDescent="0.2">
      <c r="A25" s="232" t="s">
        <v>32</v>
      </c>
      <c r="B25" s="229"/>
      <c r="C25" s="233"/>
      <c r="D25" s="234">
        <f>Pos_tjen!P42</f>
        <v>0</v>
      </c>
      <c r="E25" s="235"/>
      <c r="F25" s="235"/>
      <c r="G25" s="235"/>
      <c r="H25" s="235"/>
      <c r="I25" s="47">
        <f>Pos_tjen!Q42</f>
        <v>0</v>
      </c>
      <c r="J25" s="235"/>
      <c r="K25" s="236"/>
    </row>
    <row r="26" spans="1:11" ht="13.5" customHeight="1" x14ac:dyDescent="0.2">
      <c r="A26" s="80" t="s">
        <v>33</v>
      </c>
      <c r="B26" s="76"/>
      <c r="C26" s="211"/>
      <c r="D26" s="54"/>
      <c r="E26" s="64"/>
      <c r="F26" s="64"/>
      <c r="G26" s="64"/>
      <c r="H26" s="64"/>
      <c r="I26" s="62"/>
      <c r="J26" s="64"/>
      <c r="K26" s="39">
        <f>I27</f>
        <v>10000</v>
      </c>
    </row>
    <row r="27" spans="1:11" ht="13.5" customHeight="1" x14ac:dyDescent="0.2">
      <c r="A27" s="75" t="s">
        <v>34</v>
      </c>
      <c r="B27" s="76"/>
      <c r="C27" s="211">
        <v>10000</v>
      </c>
      <c r="D27" s="43">
        <v>1</v>
      </c>
      <c r="E27" s="64"/>
      <c r="F27" s="64"/>
      <c r="G27" s="64"/>
      <c r="H27" s="64"/>
      <c r="I27" s="237">
        <f>D27*C27</f>
        <v>10000</v>
      </c>
      <c r="J27" s="64"/>
      <c r="K27" s="65"/>
    </row>
    <row r="28" spans="1:11" x14ac:dyDescent="0.2">
      <c r="A28" s="33" t="s">
        <v>35</v>
      </c>
      <c r="B28" s="34"/>
      <c r="C28" s="72"/>
      <c r="D28" s="37"/>
      <c r="E28" s="67"/>
      <c r="F28" s="68"/>
      <c r="G28" s="68"/>
      <c r="H28" s="38"/>
      <c r="I28" s="62"/>
      <c r="J28" s="70"/>
      <c r="K28" s="39">
        <f>SUM(I29:I29)</f>
        <v>40000</v>
      </c>
    </row>
    <row r="29" spans="1:11" ht="12.75" thickBot="1" x14ac:dyDescent="0.25">
      <c r="A29" s="40" t="s">
        <v>36</v>
      </c>
      <c r="B29" s="41"/>
      <c r="C29" s="42">
        <v>40000</v>
      </c>
      <c r="D29" s="43">
        <v>1</v>
      </c>
      <c r="E29" s="44">
        <f>$K$4*D29</f>
        <v>2</v>
      </c>
      <c r="F29" s="45"/>
      <c r="G29" s="45">
        <v>1</v>
      </c>
      <c r="H29" s="46">
        <v>12</v>
      </c>
      <c r="I29" s="62">
        <f>IF(F29="R",0,(IF($G29=1,$C29*H29/$I$1,$E29*$C29*H29/$I$1)))</f>
        <v>40000</v>
      </c>
      <c r="J29" s="48"/>
      <c r="K29" s="79"/>
    </row>
    <row r="30" spans="1:11" s="19" customFormat="1" ht="15.75" thickBot="1" x14ac:dyDescent="0.3">
      <c r="A30" s="87" t="s">
        <v>37</v>
      </c>
      <c r="B30" s="88">
        <f>SUM(B7:B29)</f>
        <v>146</v>
      </c>
      <c r="C30" s="89"/>
      <c r="D30" s="90" t="s">
        <v>38</v>
      </c>
      <c r="E30" s="91"/>
      <c r="F30" s="89"/>
      <c r="G30" s="89"/>
      <c r="H30" s="89"/>
      <c r="I30" s="89"/>
      <c r="J30" s="92"/>
      <c r="K30" s="93">
        <f>SUM(K7:K29)</f>
        <v>531780</v>
      </c>
    </row>
    <row r="31" spans="1:11" s="19" customFormat="1" ht="15" x14ac:dyDescent="0.25">
      <c r="A31" s="94"/>
      <c r="C31" s="95"/>
      <c r="D31" s="96"/>
      <c r="E31" s="97"/>
      <c r="F31" s="97"/>
      <c r="G31" s="97"/>
      <c r="H31" s="97"/>
      <c r="I31" s="97"/>
      <c r="J31" s="97"/>
      <c r="K31" s="98"/>
    </row>
    <row r="32" spans="1:11" x14ac:dyDescent="0.2">
      <c r="A32" s="16" t="s">
        <v>39</v>
      </c>
    </row>
    <row r="33" spans="5:5" x14ac:dyDescent="0.2">
      <c r="E33" s="50"/>
    </row>
  </sheetData>
  <mergeCells count="2">
    <mergeCell ref="F2:K2"/>
    <mergeCell ref="A2:A3"/>
  </mergeCells>
  <phoneticPr fontId="4" type="noConversion"/>
  <printOptions horizontalCentered="1"/>
  <pageMargins left="0.78740157480314965" right="0.19685039370078741" top="0.74803149606299213" bottom="0.51181102362204722" header="0.51181102362204722" footer="0.51181102362204722"/>
  <pageSetup paperSize="9" scale="77" orientation="landscape" r:id="rId1"/>
  <headerFooter alignWithMargins="0">
    <oddHeader>&amp;C&amp;"Calibri,Fet"&amp;16Bilag 1 - Beregning av årskostnad 2025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K19"/>
  <sheetViews>
    <sheetView zoomScaleNormal="100" zoomScaleSheetLayoutView="100" workbookViewId="0">
      <selection activeCell="G14" sqref="G14"/>
    </sheetView>
  </sheetViews>
  <sheetFormatPr baseColWidth="10" defaultColWidth="20.42578125" defaultRowHeight="15" x14ac:dyDescent="0.2"/>
  <cols>
    <col min="1" max="1" width="50.85546875" style="2" customWidth="1"/>
    <col min="2" max="2" width="10.7109375" style="2" bestFit="1" customWidth="1"/>
    <col min="3" max="3" width="11.5703125" style="1" customWidth="1"/>
    <col min="4" max="4" width="14.7109375" style="1" customWidth="1"/>
    <col min="5" max="5" width="14.42578125" style="1" customWidth="1"/>
    <col min="6" max="6" width="13.7109375" style="2" customWidth="1"/>
    <col min="7" max="7" width="20.42578125" style="3" customWidth="1"/>
    <col min="8" max="8" width="13.85546875" style="2" customWidth="1"/>
    <col min="9" max="9" width="19.28515625" style="2" customWidth="1"/>
    <col min="10" max="11" width="10.140625" style="2" customWidth="1"/>
    <col min="12" max="16384" width="20.42578125" style="2"/>
  </cols>
  <sheetData>
    <row r="3" spans="1:11" ht="15.75" x14ac:dyDescent="0.25">
      <c r="A3" s="203"/>
      <c r="B3" s="249" t="s">
        <v>40</v>
      </c>
      <c r="C3" s="250"/>
      <c r="D3" s="250"/>
      <c r="E3" s="250"/>
      <c r="F3" s="251" t="s">
        <v>41</v>
      </c>
      <c r="G3" s="101"/>
      <c r="H3" s="99"/>
      <c r="I3" s="99"/>
      <c r="J3" s="99"/>
      <c r="K3" s="99"/>
    </row>
    <row r="4" spans="1:11" ht="17.25" customHeight="1" x14ac:dyDescent="0.25">
      <c r="A4" s="195" t="s">
        <v>42</v>
      </c>
      <c r="B4" s="192" t="s">
        <v>43</v>
      </c>
      <c r="C4" s="194" t="s">
        <v>44</v>
      </c>
      <c r="D4" s="247" t="s">
        <v>45</v>
      </c>
      <c r="E4" s="248"/>
      <c r="F4" s="252"/>
      <c r="G4" s="101"/>
      <c r="H4" s="99"/>
      <c r="I4" s="254"/>
      <c r="J4" s="254"/>
      <c r="K4" s="254"/>
    </row>
    <row r="5" spans="1:11" ht="17.25" customHeight="1" x14ac:dyDescent="0.25">
      <c r="A5" s="196"/>
      <c r="B5" s="191"/>
      <c r="C5" s="190" t="s">
        <v>46</v>
      </c>
      <c r="D5" s="193" t="s">
        <v>47</v>
      </c>
      <c r="E5" s="230" t="s">
        <v>48</v>
      </c>
      <c r="F5" s="253"/>
      <c r="G5" s="101"/>
      <c r="H5" s="100"/>
      <c r="I5" s="100"/>
      <c r="J5" s="100"/>
      <c r="K5" s="100"/>
    </row>
    <row r="6" spans="1:11" ht="7.5" customHeight="1" x14ac:dyDescent="0.25">
      <c r="A6" s="142"/>
      <c r="B6" s="100"/>
      <c r="C6" s="99"/>
      <c r="D6" s="100"/>
      <c r="E6" s="231"/>
      <c r="F6" s="199"/>
      <c r="G6" s="101"/>
      <c r="H6" s="104"/>
      <c r="I6" s="104"/>
      <c r="J6" s="99"/>
      <c r="K6" s="99"/>
    </row>
    <row r="7" spans="1:11" ht="15.75" x14ac:dyDescent="0.25">
      <c r="A7" s="142" t="s">
        <v>49</v>
      </c>
      <c r="B7" s="102">
        <v>6000</v>
      </c>
      <c r="C7" s="103">
        <v>12</v>
      </c>
      <c r="D7" s="100" t="str">
        <f>IF(Kalkulator!$F$17="R","R"," ")</f>
        <v xml:space="preserve"> </v>
      </c>
      <c r="E7" s="139">
        <f>IF(Kalkulator!$F$17="R",0,IF(Kalkulator!$G$17=1,SK!B7*SK!C7/12,Kalkulator!$E$17*B7*C7/12))</f>
        <v>6000</v>
      </c>
      <c r="F7" s="199">
        <f>IF(Kalkulator!$F$17="R",0,IF(Kalkulator!$G$17=1,SK!B7*SK!C7/12,Kalkulator!$E$17*B7*C7/12))</f>
        <v>6000</v>
      </c>
      <c r="G7" s="101"/>
      <c r="H7" s="104"/>
      <c r="I7" s="104"/>
      <c r="J7" s="99"/>
      <c r="K7" s="99"/>
    </row>
    <row r="8" spans="1:11" ht="15.75" x14ac:dyDescent="0.25">
      <c r="A8" s="142" t="s">
        <v>50</v>
      </c>
      <c r="B8" s="102">
        <v>3000</v>
      </c>
      <c r="C8" s="103">
        <v>12</v>
      </c>
      <c r="D8" s="100" t="str">
        <f>IF(Kalkulator!$F$17="R","R"," ")</f>
        <v xml:space="preserve"> </v>
      </c>
      <c r="E8" s="139">
        <f>IF(Kalkulator!$F$17="R",0,IF(Kalkulator!$G$17=1,SK!B8*SK!C8/12,Kalkulator!$E$17*B8*C8/12))</f>
        <v>3000</v>
      </c>
      <c r="F8" s="199">
        <f>IF(Kalkulator!$F$17="R",0,IF(Kalkulator!$G$17=1,SK!B8*SK!C8/12,Kalkulator!$E$17*B8*C8/12))</f>
        <v>3000</v>
      </c>
      <c r="G8" s="101"/>
      <c r="H8" s="104"/>
      <c r="I8" s="104"/>
      <c r="J8" s="99"/>
      <c r="K8" s="99"/>
    </row>
    <row r="9" spans="1:11" ht="7.5" customHeight="1" x14ac:dyDescent="0.25">
      <c r="A9" s="142"/>
      <c r="B9" s="99"/>
      <c r="C9" s="100"/>
      <c r="D9" s="100"/>
      <c r="E9" s="100"/>
      <c r="F9" s="201"/>
      <c r="G9" s="101"/>
      <c r="H9" s="104"/>
      <c r="I9" s="104"/>
      <c r="J9" s="99"/>
      <c r="K9" s="99"/>
    </row>
    <row r="10" spans="1:11" ht="15.75" x14ac:dyDescent="0.25">
      <c r="A10" s="197" t="s">
        <v>51</v>
      </c>
      <c r="B10" s="106">
        <f>SUM(B7:B8)</f>
        <v>9000</v>
      </c>
      <c r="C10" s="107"/>
      <c r="D10" s="107"/>
      <c r="E10" s="105">
        <f>SUM(E7:E8)</f>
        <v>9000</v>
      </c>
      <c r="F10" s="200">
        <f>SUM(F7:F8)</f>
        <v>9000</v>
      </c>
      <c r="G10" s="101"/>
      <c r="H10" s="104"/>
      <c r="I10" s="104"/>
      <c r="J10" s="99"/>
      <c r="K10" s="99"/>
    </row>
    <row r="11" spans="1:11" ht="7.5" customHeight="1" x14ac:dyDescent="0.25">
      <c r="A11" s="142"/>
      <c r="B11" s="99"/>
      <c r="C11" s="100"/>
      <c r="D11" s="100"/>
      <c r="E11" s="100"/>
      <c r="F11" s="201"/>
      <c r="G11" s="101"/>
      <c r="H11" s="104"/>
      <c r="I11" s="104"/>
      <c r="J11" s="99"/>
      <c r="K11" s="99"/>
    </row>
    <row r="12" spans="1:11" ht="7.5" customHeight="1" x14ac:dyDescent="0.25">
      <c r="A12" s="142"/>
      <c r="B12" s="102"/>
      <c r="C12" s="103"/>
      <c r="D12" s="100"/>
      <c r="E12" s="100"/>
      <c r="F12" s="201"/>
      <c r="G12" s="101"/>
      <c r="H12" s="104"/>
      <c r="I12" s="104"/>
      <c r="J12" s="99"/>
      <c r="K12" s="99"/>
    </row>
    <row r="13" spans="1:11" s="4" customFormat="1" ht="15.75" x14ac:dyDescent="0.25">
      <c r="A13" s="204" t="s">
        <v>52</v>
      </c>
      <c r="B13" s="205"/>
      <c r="C13" s="206"/>
      <c r="D13" s="206"/>
      <c r="E13" s="207"/>
      <c r="F13" s="208">
        <f>F10</f>
        <v>9000</v>
      </c>
      <c r="G13" s="108"/>
      <c r="H13" s="109"/>
      <c r="I13" s="109"/>
      <c r="J13" s="110"/>
      <c r="K13" s="110"/>
    </row>
    <row r="14" spans="1:11" ht="7.5" customHeight="1" x14ac:dyDescent="0.25">
      <c r="A14" s="142"/>
      <c r="B14" s="99"/>
      <c r="C14" s="100"/>
      <c r="D14" s="100"/>
      <c r="E14" s="111"/>
      <c r="F14" s="199"/>
      <c r="G14" s="101"/>
      <c r="H14" s="104"/>
      <c r="I14" s="104"/>
      <c r="J14" s="99"/>
      <c r="K14" s="99"/>
    </row>
    <row r="15" spans="1:11" ht="15.75" x14ac:dyDescent="0.25">
      <c r="A15" s="197" t="s">
        <v>53</v>
      </c>
      <c r="B15" s="99"/>
      <c r="C15" s="100"/>
      <c r="D15" s="100"/>
      <c r="E15" s="105"/>
      <c r="F15" s="199"/>
      <c r="G15" s="101"/>
      <c r="H15" s="104"/>
      <c r="I15" s="104"/>
      <c r="J15" s="99"/>
      <c r="K15" s="99"/>
    </row>
    <row r="16" spans="1:11" ht="15.75" x14ac:dyDescent="0.25">
      <c r="A16" s="197" t="s">
        <v>54</v>
      </c>
      <c r="B16" s="99"/>
      <c r="C16" s="100"/>
      <c r="D16" s="100"/>
      <c r="E16" s="105">
        <f>IF(E15&lt;=F13,E15,F13)</f>
        <v>0</v>
      </c>
      <c r="F16" s="199"/>
      <c r="G16" s="101"/>
      <c r="H16" s="104"/>
      <c r="I16" s="104"/>
      <c r="J16" s="99"/>
      <c r="K16" s="99"/>
    </row>
    <row r="17" spans="1:11" ht="7.5" customHeight="1" thickBot="1" x14ac:dyDescent="0.3">
      <c r="A17" s="142"/>
      <c r="B17" s="99"/>
      <c r="C17" s="100"/>
      <c r="D17" s="100"/>
      <c r="E17" s="111"/>
      <c r="F17" s="202"/>
      <c r="G17" s="101"/>
      <c r="H17" s="104"/>
      <c r="I17" s="104"/>
      <c r="J17" s="99"/>
      <c r="K17" s="99"/>
    </row>
    <row r="18" spans="1:11" s="4" customFormat="1" ht="16.5" thickBot="1" x14ac:dyDescent="0.3">
      <c r="A18" s="198" t="s">
        <v>55</v>
      </c>
      <c r="B18" s="112"/>
      <c r="C18" s="113"/>
      <c r="D18" s="113"/>
      <c r="E18" s="114"/>
      <c r="F18" s="115">
        <f>F13-E16</f>
        <v>9000</v>
      </c>
      <c r="G18" s="108"/>
      <c r="H18" s="109"/>
      <c r="I18" s="109"/>
      <c r="J18" s="110"/>
      <c r="K18" s="110"/>
    </row>
    <row r="19" spans="1:11" ht="15.75" x14ac:dyDescent="0.25">
      <c r="A19" s="99"/>
      <c r="B19" s="99"/>
      <c r="C19" s="100"/>
      <c r="D19" s="100"/>
      <c r="E19" s="100"/>
      <c r="F19" s="99"/>
      <c r="G19" s="101"/>
      <c r="H19" s="99"/>
      <c r="I19" s="99"/>
      <c r="J19" s="99"/>
      <c r="K19" s="99"/>
    </row>
  </sheetData>
  <mergeCells count="4">
    <mergeCell ref="D4:E4"/>
    <mergeCell ref="B3:E3"/>
    <mergeCell ref="F3:F5"/>
    <mergeCell ref="I4:K4"/>
  </mergeCells>
  <phoneticPr fontId="4" type="noConversion"/>
  <pageMargins left="0.78740157480314965" right="0.78740157480314965" top="0.74803149606299213" bottom="0.51181102362204722" header="0.51181102362204722" footer="0.51181102362204722"/>
  <pageSetup paperSize="9" orientation="landscape" r:id="rId1"/>
  <headerFooter alignWithMargins="0">
    <oddHeader>&amp;C&amp;"Calibri,Fet"&amp;14Bilag 1 (side 2) - Beregning av årskostnad - Data fra Kartverket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I27"/>
  <sheetViews>
    <sheetView workbookViewId="0">
      <selection activeCell="G19" sqref="G19"/>
    </sheetView>
  </sheetViews>
  <sheetFormatPr baseColWidth="10" defaultColWidth="11.42578125" defaultRowHeight="15.75" x14ac:dyDescent="0.25"/>
  <cols>
    <col min="1" max="1" width="41.28515625" style="5" customWidth="1"/>
    <col min="2" max="2" width="15.42578125" style="7" bestFit="1" customWidth="1"/>
    <col min="3" max="3" width="14.85546875" style="5" customWidth="1"/>
    <col min="4" max="4" width="14.85546875" style="5" hidden="1" customWidth="1"/>
    <col min="5" max="5" width="14.140625" style="5" bestFit="1" customWidth="1"/>
    <col min="6" max="6" width="15.85546875" style="5" customWidth="1"/>
    <col min="7" max="7" width="20.7109375" style="7" customWidth="1"/>
    <col min="8" max="8" width="15.85546875" style="7" customWidth="1"/>
    <col min="9" max="9" width="11.42578125" style="8"/>
    <col min="10" max="16384" width="11.42578125" style="5"/>
  </cols>
  <sheetData>
    <row r="2" spans="1:9" ht="16.5" thickBot="1" x14ac:dyDescent="0.3">
      <c r="A2" s="110"/>
      <c r="B2" s="101"/>
      <c r="C2" s="99"/>
      <c r="D2" s="99"/>
      <c r="E2" s="99"/>
      <c r="F2" s="99"/>
      <c r="G2" s="101"/>
      <c r="H2" s="101"/>
    </row>
    <row r="3" spans="1:9" x14ac:dyDescent="0.25">
      <c r="A3" s="116" t="s">
        <v>56</v>
      </c>
      <c r="B3" s="117"/>
      <c r="C3" s="118"/>
      <c r="D3" s="118"/>
      <c r="E3" s="119">
        <f>Kalkulator!E13</f>
        <v>8</v>
      </c>
      <c r="F3" s="255" t="s">
        <v>57</v>
      </c>
      <c r="G3" s="256"/>
      <c r="H3" s="120"/>
    </row>
    <row r="4" spans="1:9" s="10" customFormat="1" ht="48" thickBot="1" x14ac:dyDescent="0.3">
      <c r="A4" s="121"/>
      <c r="B4" s="122" t="s">
        <v>58</v>
      </c>
      <c r="C4" s="123" t="s">
        <v>59</v>
      </c>
      <c r="D4" s="123" t="s">
        <v>60</v>
      </c>
      <c r="E4" s="123" t="s">
        <v>61</v>
      </c>
      <c r="F4" s="124" t="s">
        <v>62</v>
      </c>
      <c r="G4" s="125" t="s">
        <v>63</v>
      </c>
      <c r="H4" s="126" t="s">
        <v>64</v>
      </c>
      <c r="I4" s="9"/>
    </row>
    <row r="5" spans="1:9" x14ac:dyDescent="0.25">
      <c r="A5" s="127" t="s">
        <v>65</v>
      </c>
      <c r="B5" s="133">
        <v>15350</v>
      </c>
      <c r="C5" s="128">
        <v>12</v>
      </c>
      <c r="D5" s="128">
        <f>B5*C5/12</f>
        <v>15350</v>
      </c>
      <c r="E5" s="128">
        <f>IF(Kalkulator!$F$13="R",0,IF(Kalkulator!$G$13=1,B5*C5/12,Kalkulator!$E$13*'Andre kommuner'!B5*'Andre kommuner'!C5/12))</f>
        <v>122800</v>
      </c>
      <c r="F5" s="129"/>
      <c r="G5" s="130">
        <f>IF(F5="A",E5,0)</f>
        <v>0</v>
      </c>
      <c r="H5" s="131">
        <f>E5-G5</f>
        <v>122800</v>
      </c>
    </row>
    <row r="6" spans="1:9" x14ac:dyDescent="0.25">
      <c r="A6" s="132" t="s">
        <v>66</v>
      </c>
      <c r="B6" s="133">
        <v>4800</v>
      </c>
      <c r="C6" s="134">
        <v>12</v>
      </c>
      <c r="D6" s="134">
        <f>B6*C6/12</f>
        <v>4800</v>
      </c>
      <c r="E6" s="134">
        <f>IF(Kalkulator!$F$13="R",0,IF(Kalkulator!$G$13=1,B6*C6/12,Kalkulator!$E$13*'Andre kommuner'!B6*'Andre kommuner'!C6/12))</f>
        <v>38400</v>
      </c>
      <c r="F6" s="135"/>
      <c r="G6" s="136">
        <f>IF(F6="A",E6,0)</f>
        <v>0</v>
      </c>
      <c r="H6" s="137">
        <f>E6-G6</f>
        <v>38400</v>
      </c>
    </row>
    <row r="7" spans="1:9" x14ac:dyDescent="0.25">
      <c r="A7" s="132" t="s">
        <v>67</v>
      </c>
      <c r="B7" s="133">
        <v>9510</v>
      </c>
      <c r="C7" s="134">
        <v>12</v>
      </c>
      <c r="D7" s="134">
        <f>B7*C7/12</f>
        <v>9510</v>
      </c>
      <c r="E7" s="134">
        <f>IF(Kalkulator!$F$13="R",0,IF(Kalkulator!$G$13=1,B7*C7/12,Kalkulator!$E$13*'Andre kommuner'!B7*'Andre kommuner'!C7/12))</f>
        <v>76080</v>
      </c>
      <c r="F7" s="135"/>
      <c r="G7" s="136">
        <f>IF(F7="A",E7,0)</f>
        <v>0</v>
      </c>
      <c r="H7" s="137">
        <f>E7-G7</f>
        <v>76080</v>
      </c>
    </row>
    <row r="8" spans="1:9" ht="16.5" thickBot="1" x14ac:dyDescent="0.3">
      <c r="A8" s="149" t="s">
        <v>68</v>
      </c>
      <c r="B8" s="150">
        <v>8500</v>
      </c>
      <c r="C8" s="151">
        <v>12</v>
      </c>
      <c r="D8" s="151">
        <f>B8*C8/12</f>
        <v>8500</v>
      </c>
      <c r="E8" s="151">
        <f>IF(Kalkulator!$F$13="R",0,IF(Kalkulator!$G$13=1,B8*C8/12,Kalkulator!$E$13*'Andre kommuner'!B8*'Andre kommuner'!C8/12))</f>
        <v>68000</v>
      </c>
      <c r="F8" s="152"/>
      <c r="G8" s="153">
        <f>IF(F8="A",E8,0)</f>
        <v>0</v>
      </c>
      <c r="H8" s="154">
        <f>E8-G8</f>
        <v>68000</v>
      </c>
    </row>
    <row r="9" spans="1:9" x14ac:dyDescent="0.25">
      <c r="A9" s="144"/>
      <c r="B9" s="138"/>
      <c r="C9" s="139"/>
      <c r="D9" s="139"/>
      <c r="E9" s="139"/>
      <c r="F9" s="139"/>
      <c r="G9" s="139"/>
      <c r="H9" s="155"/>
    </row>
    <row r="10" spans="1:9" x14ac:dyDescent="0.25">
      <c r="A10" s="140" t="s">
        <v>69</v>
      </c>
      <c r="B10" s="138">
        <f>SUM(B5:B8)</f>
        <v>38160</v>
      </c>
      <c r="C10" s="139"/>
      <c r="D10" s="138">
        <f>SUM(D5:D8)</f>
        <v>38160</v>
      </c>
      <c r="E10" s="141">
        <f>SUM(E5:E8)</f>
        <v>305280</v>
      </c>
      <c r="F10" s="142"/>
      <c r="G10" s="138"/>
      <c r="H10" s="156"/>
    </row>
    <row r="11" spans="1:9" x14ac:dyDescent="0.25">
      <c r="A11" s="157" t="s">
        <v>70</v>
      </c>
      <c r="B11" s="138"/>
      <c r="C11" s="99"/>
      <c r="D11" s="99"/>
      <c r="E11" s="99"/>
      <c r="F11" s="99"/>
      <c r="G11" s="143">
        <f>SUM(G5:G8)</f>
        <v>0</v>
      </c>
      <c r="H11" s="156"/>
    </row>
    <row r="12" spans="1:9" ht="16.5" thickBot="1" x14ac:dyDescent="0.3">
      <c r="A12" s="144"/>
      <c r="B12" s="138"/>
      <c r="C12" s="99"/>
      <c r="D12" s="99"/>
      <c r="E12" s="99"/>
      <c r="F12" s="99"/>
      <c r="G12" s="138"/>
      <c r="H12" s="156"/>
    </row>
    <row r="13" spans="1:9" s="6" customFormat="1" ht="16.5" thickBot="1" x14ac:dyDescent="0.3">
      <c r="A13" s="145" t="s">
        <v>71</v>
      </c>
      <c r="B13" s="146"/>
      <c r="C13" s="147"/>
      <c r="D13" s="147"/>
      <c r="E13" s="147"/>
      <c r="F13" s="147"/>
      <c r="G13" s="147"/>
      <c r="H13" s="148">
        <f>SUM(H5:H8)</f>
        <v>305280</v>
      </c>
      <c r="I13" s="11"/>
    </row>
    <row r="14" spans="1:9" x14ac:dyDescent="0.25">
      <c r="A14" s="99"/>
      <c r="B14" s="101"/>
      <c r="C14" s="99"/>
      <c r="D14" s="99"/>
      <c r="E14" s="99"/>
      <c r="F14" s="99"/>
      <c r="G14" s="101"/>
      <c r="H14" s="101"/>
    </row>
    <row r="15" spans="1:9" x14ac:dyDescent="0.25">
      <c r="A15" s="8"/>
      <c r="B15" s="5"/>
      <c r="G15" s="5"/>
      <c r="H15" s="5"/>
      <c r="I15" s="5"/>
    </row>
    <row r="16" spans="1:9" s="13" customFormat="1" x14ac:dyDescent="0.25">
      <c r="A16" s="12"/>
    </row>
    <row r="17" spans="1:9" x14ac:dyDescent="0.25">
      <c r="A17" s="8"/>
      <c r="B17" s="5"/>
      <c r="G17" s="5"/>
      <c r="H17" s="5"/>
      <c r="I17" s="5"/>
    </row>
    <row r="18" spans="1:9" x14ac:dyDescent="0.25">
      <c r="A18" s="8"/>
      <c r="B18" s="5"/>
      <c r="G18" s="5"/>
      <c r="H18" s="5"/>
      <c r="I18" s="5"/>
    </row>
    <row r="19" spans="1:9" x14ac:dyDescent="0.25">
      <c r="A19" s="8"/>
      <c r="B19" s="5"/>
      <c r="G19" s="5"/>
      <c r="H19" s="5"/>
      <c r="I19" s="5"/>
    </row>
    <row r="20" spans="1:9" x14ac:dyDescent="0.25">
      <c r="A20" s="8"/>
      <c r="B20" s="5"/>
      <c r="G20" s="5"/>
      <c r="H20" s="5"/>
      <c r="I20" s="5"/>
    </row>
    <row r="21" spans="1:9" x14ac:dyDescent="0.25">
      <c r="A21" s="8"/>
      <c r="B21" s="5"/>
      <c r="G21" s="5"/>
      <c r="H21" s="5"/>
      <c r="I21" s="5"/>
    </row>
    <row r="22" spans="1:9" x14ac:dyDescent="0.25">
      <c r="A22" s="8"/>
      <c r="B22" s="5"/>
      <c r="G22" s="5"/>
      <c r="H22" s="5"/>
      <c r="I22" s="5"/>
    </row>
    <row r="23" spans="1:9" x14ac:dyDescent="0.25">
      <c r="A23" s="8"/>
      <c r="B23" s="5"/>
      <c r="G23" s="5"/>
      <c r="H23" s="5"/>
      <c r="I23" s="5"/>
    </row>
    <row r="24" spans="1:9" x14ac:dyDescent="0.25">
      <c r="A24" s="8"/>
      <c r="B24" s="5"/>
      <c r="G24" s="5"/>
      <c r="H24" s="5"/>
      <c r="I24" s="5"/>
    </row>
    <row r="25" spans="1:9" x14ac:dyDescent="0.25">
      <c r="A25" s="8"/>
      <c r="B25" s="5"/>
      <c r="G25" s="5"/>
      <c r="H25" s="5"/>
      <c r="I25" s="5"/>
    </row>
    <row r="26" spans="1:9" x14ac:dyDescent="0.25">
      <c r="A26" s="8"/>
      <c r="B26" s="5"/>
      <c r="G26" s="5"/>
      <c r="H26" s="5"/>
      <c r="I26" s="5"/>
    </row>
    <row r="27" spans="1:9" x14ac:dyDescent="0.25">
      <c r="E27" s="14"/>
    </row>
  </sheetData>
  <mergeCells count="1">
    <mergeCell ref="F3:G3"/>
  </mergeCells>
  <phoneticPr fontId="4" type="noConversion"/>
  <pageMargins left="0.78740157480314965" right="0.35433070866141736" top="0.98425196850393704" bottom="0.98425196850393704" header="0.51181102362204722" footer="0.51181102362204722"/>
  <pageSetup paperSize="9" scale="99" orientation="landscape" r:id="rId1"/>
  <headerFooter alignWithMargins="0">
    <oddHeader>&amp;C&amp;"Arial Narrow,Halvfet"&amp;12Bilag 1 (Side 3) - Beregning av årskostnad - Data fra kommuner som ikke deltar i Geovekst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5"/>
  <sheetViews>
    <sheetView zoomScaleNormal="100" zoomScaleSheetLayoutView="70" workbookViewId="0">
      <selection activeCell="V44" sqref="V44"/>
    </sheetView>
  </sheetViews>
  <sheetFormatPr baseColWidth="10" defaultColWidth="11.42578125" defaultRowHeight="12.75" x14ac:dyDescent="0.2"/>
  <cols>
    <col min="1" max="1" width="10.5703125" customWidth="1"/>
    <col min="2" max="2" width="10" customWidth="1"/>
    <col min="3" max="3" width="9.42578125" customWidth="1"/>
    <col min="4" max="4" width="9.5703125" customWidth="1"/>
    <col min="5" max="5" width="9.140625" customWidth="1"/>
    <col min="6" max="6" width="5.42578125" customWidth="1"/>
    <col min="7" max="7" width="5.28515625" customWidth="1"/>
    <col min="8" max="8" width="5.42578125" customWidth="1"/>
    <col min="9" max="9" width="5.140625" customWidth="1"/>
    <col min="10" max="10" width="5.85546875" customWidth="1"/>
    <col min="11" max="11" width="4.85546875" customWidth="1"/>
    <col min="12" max="12" width="6.5703125" customWidth="1"/>
    <col min="13" max="13" width="6.140625" customWidth="1"/>
    <col min="14" max="14" width="6" customWidth="1"/>
    <col min="15" max="15" width="6.5703125" customWidth="1"/>
    <col min="16" max="16" width="10.5703125" customWidth="1"/>
    <col min="17" max="17" width="14.5703125" customWidth="1"/>
  </cols>
  <sheetData>
    <row r="1" spans="1:17" ht="15.75" x14ac:dyDescent="0.25">
      <c r="A1" s="272" t="s">
        <v>72</v>
      </c>
      <c r="B1" s="273"/>
      <c r="C1" s="273"/>
      <c r="D1" s="212"/>
      <c r="E1" s="213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</row>
    <row r="2" spans="1:17" ht="15.75" x14ac:dyDescent="0.25">
      <c r="A2" s="209"/>
      <c r="B2" s="274">
        <v>2026</v>
      </c>
      <c r="C2" s="274"/>
      <c r="D2" s="274">
        <v>2025</v>
      </c>
      <c r="E2" s="275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100"/>
    </row>
    <row r="3" spans="1:17" ht="15.75" x14ac:dyDescent="0.25">
      <c r="A3" s="160" t="s">
        <v>73</v>
      </c>
      <c r="B3" s="179" t="s">
        <v>74</v>
      </c>
      <c r="C3" s="179" t="s">
        <v>75</v>
      </c>
      <c r="D3" s="179" t="s">
        <v>74</v>
      </c>
      <c r="E3" s="168" t="s">
        <v>75</v>
      </c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100"/>
    </row>
    <row r="4" spans="1:17" ht="16.5" thickBot="1" x14ac:dyDescent="0.3">
      <c r="A4" s="160">
        <v>2</v>
      </c>
      <c r="B4" s="179">
        <v>10500</v>
      </c>
      <c r="C4" s="179">
        <f>B4/12</f>
        <v>875</v>
      </c>
      <c r="D4" s="179">
        <v>10500</v>
      </c>
      <c r="E4" s="168">
        <f>D4/12</f>
        <v>875</v>
      </c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100"/>
    </row>
    <row r="5" spans="1:17" ht="16.5" thickBot="1" x14ac:dyDescent="0.3">
      <c r="A5" s="160">
        <v>5</v>
      </c>
      <c r="B5" s="179">
        <v>7000</v>
      </c>
      <c r="C5" s="179">
        <f>B5/12</f>
        <v>583.33333333333337</v>
      </c>
      <c r="D5" s="179">
        <v>7000</v>
      </c>
      <c r="E5" s="168">
        <f>D5/12</f>
        <v>583.33333333333337</v>
      </c>
      <c r="F5" s="99"/>
      <c r="G5" s="210" t="s">
        <v>76</v>
      </c>
      <c r="H5" s="161"/>
      <c r="I5" s="161"/>
      <c r="J5" s="161"/>
      <c r="K5" s="184">
        <v>4</v>
      </c>
      <c r="L5" s="99"/>
      <c r="M5" s="99"/>
      <c r="N5" s="162" t="str">
        <f>IF(K5&lt;&gt;O11,"Sjekk antall lisenser!!","")</f>
        <v/>
      </c>
      <c r="O5" s="99"/>
      <c r="P5" s="99"/>
      <c r="Q5" s="100"/>
    </row>
    <row r="6" spans="1:17" ht="16.5" thickBot="1" x14ac:dyDescent="0.3">
      <c r="A6" s="163">
        <v>6</v>
      </c>
      <c r="B6" s="214">
        <v>5500</v>
      </c>
      <c r="C6" s="214">
        <f>B6/12</f>
        <v>458.33333333333331</v>
      </c>
      <c r="D6" s="214">
        <v>5500</v>
      </c>
      <c r="E6" s="189">
        <f>D6/12</f>
        <v>458.33333333333331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100"/>
    </row>
    <row r="7" spans="1:17" ht="16.5" thickBot="1" x14ac:dyDescent="0.3">
      <c r="A7" s="99"/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</row>
    <row r="8" spans="1:17" ht="15.75" x14ac:dyDescent="0.25">
      <c r="A8" s="257" t="s">
        <v>77</v>
      </c>
      <c r="B8" s="258"/>
      <c r="C8" s="258"/>
      <c r="D8" s="164" t="s">
        <v>78</v>
      </c>
      <c r="E8" s="164" t="s">
        <v>79</v>
      </c>
      <c r="F8" s="164" t="s">
        <v>80</v>
      </c>
      <c r="G8" s="164" t="s">
        <v>81</v>
      </c>
      <c r="H8" s="164" t="s">
        <v>82</v>
      </c>
      <c r="I8" s="164" t="s">
        <v>83</v>
      </c>
      <c r="J8" s="164" t="s">
        <v>84</v>
      </c>
      <c r="K8" s="164" t="s">
        <v>85</v>
      </c>
      <c r="L8" s="164" t="s">
        <v>86</v>
      </c>
      <c r="M8" s="164" t="s">
        <v>87</v>
      </c>
      <c r="N8" s="164" t="s">
        <v>88</v>
      </c>
      <c r="O8" s="164" t="s">
        <v>89</v>
      </c>
      <c r="P8" s="164" t="s">
        <v>90</v>
      </c>
      <c r="Q8" s="165" t="s">
        <v>91</v>
      </c>
    </row>
    <row r="9" spans="1:17" ht="15.75" x14ac:dyDescent="0.25">
      <c r="A9" s="263" t="s">
        <v>92</v>
      </c>
      <c r="B9" s="264"/>
      <c r="C9" s="264"/>
      <c r="D9" s="166">
        <f>K5</f>
        <v>4</v>
      </c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7">
        <f>SUM(Q12:Q14)</f>
        <v>35000</v>
      </c>
    </row>
    <row r="10" spans="1:17" ht="15.75" x14ac:dyDescent="0.25">
      <c r="A10" s="144"/>
      <c r="B10" s="99"/>
      <c r="C10" s="99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68"/>
    </row>
    <row r="11" spans="1:17" ht="15.75" x14ac:dyDescent="0.25">
      <c r="A11" s="263" t="s">
        <v>93</v>
      </c>
      <c r="B11" s="264"/>
      <c r="C11" s="264"/>
      <c r="D11" s="166">
        <f>D9</f>
        <v>4</v>
      </c>
      <c r="E11" s="166">
        <f t="shared" ref="E11:O11" si="0">D11+E9</f>
        <v>4</v>
      </c>
      <c r="F11" s="166">
        <f t="shared" si="0"/>
        <v>4</v>
      </c>
      <c r="G11" s="166">
        <f t="shared" si="0"/>
        <v>4</v>
      </c>
      <c r="H11" s="166">
        <f t="shared" si="0"/>
        <v>4</v>
      </c>
      <c r="I11" s="166">
        <f t="shared" si="0"/>
        <v>4</v>
      </c>
      <c r="J11" s="166">
        <f t="shared" si="0"/>
        <v>4</v>
      </c>
      <c r="K11" s="166">
        <f t="shared" si="0"/>
        <v>4</v>
      </c>
      <c r="L11" s="166">
        <f t="shared" si="0"/>
        <v>4</v>
      </c>
      <c r="M11" s="166">
        <f t="shared" si="0"/>
        <v>4</v>
      </c>
      <c r="N11" s="166">
        <f t="shared" si="0"/>
        <v>4</v>
      </c>
      <c r="O11" s="166">
        <f t="shared" si="0"/>
        <v>4</v>
      </c>
      <c r="P11" s="166"/>
      <c r="Q11" s="169"/>
    </row>
    <row r="12" spans="1:17" ht="15.75" x14ac:dyDescent="0.25">
      <c r="A12" s="263" t="s">
        <v>94</v>
      </c>
      <c r="B12" s="264"/>
      <c r="C12" s="264"/>
      <c r="D12" s="166">
        <f t="shared" ref="D12:O12" si="1">IF(D11&gt;$A$4,$A$4,D11)</f>
        <v>2</v>
      </c>
      <c r="E12" s="166">
        <f t="shared" si="1"/>
        <v>2</v>
      </c>
      <c r="F12" s="166">
        <f t="shared" si="1"/>
        <v>2</v>
      </c>
      <c r="G12" s="166">
        <f t="shared" si="1"/>
        <v>2</v>
      </c>
      <c r="H12" s="166">
        <f t="shared" si="1"/>
        <v>2</v>
      </c>
      <c r="I12" s="166">
        <f t="shared" si="1"/>
        <v>2</v>
      </c>
      <c r="J12" s="166">
        <f t="shared" si="1"/>
        <v>2</v>
      </c>
      <c r="K12" s="166">
        <f t="shared" si="1"/>
        <v>2</v>
      </c>
      <c r="L12" s="166">
        <f t="shared" si="1"/>
        <v>2</v>
      </c>
      <c r="M12" s="166">
        <f t="shared" si="1"/>
        <v>2</v>
      </c>
      <c r="N12" s="166">
        <f t="shared" si="1"/>
        <v>2</v>
      </c>
      <c r="O12" s="166">
        <f t="shared" si="1"/>
        <v>2</v>
      </c>
      <c r="P12" s="166">
        <f>SUM(D12:O12)</f>
        <v>24</v>
      </c>
      <c r="Q12" s="169">
        <f>P12*C4</f>
        <v>21000</v>
      </c>
    </row>
    <row r="13" spans="1:17" ht="15.75" x14ac:dyDescent="0.25">
      <c r="A13" s="263" t="s">
        <v>95</v>
      </c>
      <c r="B13" s="264"/>
      <c r="C13" s="264"/>
      <c r="D13" s="166">
        <f t="shared" ref="D13:O13" si="2">IF(D11&lt;$A$4+1,0,IF(D11&gt;$A$5,$A$5-$A$4,D11-$A$4))</f>
        <v>2</v>
      </c>
      <c r="E13" s="166">
        <f t="shared" si="2"/>
        <v>2</v>
      </c>
      <c r="F13" s="166">
        <f t="shared" si="2"/>
        <v>2</v>
      </c>
      <c r="G13" s="166">
        <f t="shared" si="2"/>
        <v>2</v>
      </c>
      <c r="H13" s="166">
        <f t="shared" si="2"/>
        <v>2</v>
      </c>
      <c r="I13" s="166">
        <f t="shared" si="2"/>
        <v>2</v>
      </c>
      <c r="J13" s="166">
        <f t="shared" si="2"/>
        <v>2</v>
      </c>
      <c r="K13" s="166">
        <f t="shared" si="2"/>
        <v>2</v>
      </c>
      <c r="L13" s="166">
        <f t="shared" si="2"/>
        <v>2</v>
      </c>
      <c r="M13" s="166">
        <f t="shared" si="2"/>
        <v>2</v>
      </c>
      <c r="N13" s="166">
        <f t="shared" si="2"/>
        <v>2</v>
      </c>
      <c r="O13" s="166">
        <f t="shared" si="2"/>
        <v>2</v>
      </c>
      <c r="P13" s="166">
        <f>SUM(D13:O13)</f>
        <v>24</v>
      </c>
      <c r="Q13" s="169">
        <f>P13*C5</f>
        <v>14000</v>
      </c>
    </row>
    <row r="14" spans="1:17" ht="16.5" thickBot="1" x14ac:dyDescent="0.3">
      <c r="A14" s="259" t="s">
        <v>96</v>
      </c>
      <c r="B14" s="260"/>
      <c r="C14" s="260"/>
      <c r="D14" s="170">
        <f t="shared" ref="D14:O14" si="3">IF(D11&gt;$A$5,D11-$A$5,0)</f>
        <v>0</v>
      </c>
      <c r="E14" s="170">
        <f t="shared" si="3"/>
        <v>0</v>
      </c>
      <c r="F14" s="170">
        <f t="shared" si="3"/>
        <v>0</v>
      </c>
      <c r="G14" s="170">
        <f t="shared" si="3"/>
        <v>0</v>
      </c>
      <c r="H14" s="170">
        <f t="shared" si="3"/>
        <v>0</v>
      </c>
      <c r="I14" s="170">
        <f t="shared" si="3"/>
        <v>0</v>
      </c>
      <c r="J14" s="170">
        <f t="shared" si="3"/>
        <v>0</v>
      </c>
      <c r="K14" s="170">
        <f t="shared" si="3"/>
        <v>0</v>
      </c>
      <c r="L14" s="170">
        <f t="shared" si="3"/>
        <v>0</v>
      </c>
      <c r="M14" s="170">
        <f t="shared" si="3"/>
        <v>0</v>
      </c>
      <c r="N14" s="170">
        <f t="shared" si="3"/>
        <v>0</v>
      </c>
      <c r="O14" s="170">
        <f t="shared" si="3"/>
        <v>0</v>
      </c>
      <c r="P14" s="170">
        <f>SUM(D14:O14)</f>
        <v>0</v>
      </c>
      <c r="Q14" s="171">
        <f>P14*C6</f>
        <v>0</v>
      </c>
    </row>
    <row r="15" spans="1:17" ht="15.75" x14ac:dyDescent="0.25">
      <c r="A15" s="99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139"/>
      <c r="P15" s="100"/>
      <c r="Q15" s="99"/>
    </row>
    <row r="16" spans="1:17" ht="16.5" thickBot="1" x14ac:dyDescent="0.3">
      <c r="A16" s="99" t="s">
        <v>97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39"/>
      <c r="P16" s="100"/>
      <c r="Q16" s="99"/>
    </row>
    <row r="17" spans="1:17" ht="15.75" x14ac:dyDescent="0.25">
      <c r="A17" s="261" t="s">
        <v>98</v>
      </c>
      <c r="B17" s="262"/>
      <c r="C17" s="262"/>
      <c r="D17" s="164" t="s">
        <v>78</v>
      </c>
      <c r="E17" s="164" t="s">
        <v>79</v>
      </c>
      <c r="F17" s="164" t="s">
        <v>80</v>
      </c>
      <c r="G17" s="164" t="s">
        <v>81</v>
      </c>
      <c r="H17" s="164" t="s">
        <v>82</v>
      </c>
      <c r="I17" s="164" t="s">
        <v>83</v>
      </c>
      <c r="J17" s="164" t="s">
        <v>84</v>
      </c>
      <c r="K17" s="164" t="s">
        <v>85</v>
      </c>
      <c r="L17" s="164" t="s">
        <v>86</v>
      </c>
      <c r="M17" s="164" t="s">
        <v>87</v>
      </c>
      <c r="N17" s="164" t="s">
        <v>88</v>
      </c>
      <c r="O17" s="164" t="s">
        <v>89</v>
      </c>
      <c r="P17" s="164" t="s">
        <v>99</v>
      </c>
      <c r="Q17" s="165" t="s">
        <v>91</v>
      </c>
    </row>
    <row r="18" spans="1:17" ht="15.75" x14ac:dyDescent="0.25">
      <c r="A18" s="263" t="s">
        <v>100</v>
      </c>
      <c r="B18" s="264"/>
      <c r="C18" s="264"/>
      <c r="D18" s="172"/>
      <c r="E18" s="185">
        <v>0</v>
      </c>
      <c r="F18" s="185">
        <v>0</v>
      </c>
      <c r="G18" s="185">
        <v>0</v>
      </c>
      <c r="H18" s="185">
        <v>0</v>
      </c>
      <c r="I18" s="185">
        <v>0</v>
      </c>
      <c r="J18" s="185">
        <v>0</v>
      </c>
      <c r="K18" s="185">
        <v>0</v>
      </c>
      <c r="L18" s="185">
        <v>0</v>
      </c>
      <c r="M18" s="185">
        <v>0</v>
      </c>
      <c r="N18" s="185">
        <v>0</v>
      </c>
      <c r="O18" s="185">
        <v>0</v>
      </c>
      <c r="P18" s="166">
        <f>SUM(E18:O18)</f>
        <v>0</v>
      </c>
      <c r="Q18" s="167">
        <f>SUM(Q25:Q27)</f>
        <v>0</v>
      </c>
    </row>
    <row r="19" spans="1:17" ht="15.75" x14ac:dyDescent="0.25">
      <c r="A19" s="144" t="s">
        <v>101</v>
      </c>
      <c r="B19" s="99"/>
      <c r="C19" s="99"/>
      <c r="D19" s="100"/>
      <c r="E19" s="100">
        <f>E18</f>
        <v>0</v>
      </c>
      <c r="F19" s="100">
        <f t="shared" ref="F19:O19" si="4">E19+F18</f>
        <v>0</v>
      </c>
      <c r="G19" s="100">
        <f t="shared" si="4"/>
        <v>0</v>
      </c>
      <c r="H19" s="100">
        <f t="shared" si="4"/>
        <v>0</v>
      </c>
      <c r="I19" s="100">
        <f t="shared" si="4"/>
        <v>0</v>
      </c>
      <c r="J19" s="100">
        <f t="shared" si="4"/>
        <v>0</v>
      </c>
      <c r="K19" s="100">
        <f t="shared" si="4"/>
        <v>0</v>
      </c>
      <c r="L19" s="100">
        <f t="shared" si="4"/>
        <v>0</v>
      </c>
      <c r="M19" s="100">
        <f t="shared" si="4"/>
        <v>0</v>
      </c>
      <c r="N19" s="100">
        <f t="shared" si="4"/>
        <v>0</v>
      </c>
      <c r="O19" s="100">
        <f t="shared" si="4"/>
        <v>0</v>
      </c>
      <c r="P19" s="100"/>
      <c r="Q19" s="168"/>
    </row>
    <row r="20" spans="1:17" ht="15.75" x14ac:dyDescent="0.25">
      <c r="A20" s="144"/>
      <c r="B20" s="99"/>
      <c r="C20" s="99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68"/>
    </row>
    <row r="21" spans="1:17" ht="15.75" hidden="1" x14ac:dyDescent="0.25">
      <c r="A21" s="173" t="s">
        <v>102</v>
      </c>
      <c r="B21" s="99"/>
      <c r="C21" s="99"/>
      <c r="D21" s="100"/>
      <c r="E21" s="100">
        <f t="shared" ref="E21:N21" si="5">IF(E19&gt;0,IF($D$24&gt;=$A$4,0,IF($D$24=0,IF(E19&lt;$A$4,E19,$A$4-$D$24),1)),0)</f>
        <v>0</v>
      </c>
      <c r="F21" s="100">
        <f t="shared" si="5"/>
        <v>0</v>
      </c>
      <c r="G21" s="100">
        <f t="shared" si="5"/>
        <v>0</v>
      </c>
      <c r="H21" s="100">
        <f t="shared" si="5"/>
        <v>0</v>
      </c>
      <c r="I21" s="100">
        <f t="shared" si="5"/>
        <v>0</v>
      </c>
      <c r="J21" s="100">
        <f t="shared" si="5"/>
        <v>0</v>
      </c>
      <c r="K21" s="100">
        <f t="shared" si="5"/>
        <v>0</v>
      </c>
      <c r="L21" s="100">
        <f t="shared" si="5"/>
        <v>0</v>
      </c>
      <c r="M21" s="100">
        <f t="shared" si="5"/>
        <v>0</v>
      </c>
      <c r="N21" s="100">
        <f t="shared" si="5"/>
        <v>0</v>
      </c>
      <c r="O21" s="100">
        <f>IF(O19&gt;0,IF($D$24&gt;=$A$4,0,IF($D$24=0,IF(O19&lt;$A$4,O19,$A$4-$D$24),1)),0)</f>
        <v>0</v>
      </c>
      <c r="P21" s="100"/>
      <c r="Q21" s="168"/>
    </row>
    <row r="22" spans="1:17" ht="15.75" hidden="1" x14ac:dyDescent="0.25">
      <c r="A22" s="144" t="s">
        <v>103</v>
      </c>
      <c r="B22" s="99"/>
      <c r="C22" s="99"/>
      <c r="D22" s="100"/>
      <c r="E22" s="166">
        <f t="shared" ref="E22:N22" si="6">IF(E19&gt;0,IF(E24&lt;=$A$4,0,IF($D$24&gt;$A$5,0,IF(E24&lt;$A$6,E19-E21,$A$5-E21-$D$24))),0)</f>
        <v>0</v>
      </c>
      <c r="F22" s="166">
        <f t="shared" si="6"/>
        <v>0</v>
      </c>
      <c r="G22" s="166">
        <f t="shared" si="6"/>
        <v>0</v>
      </c>
      <c r="H22" s="166">
        <f t="shared" si="6"/>
        <v>0</v>
      </c>
      <c r="I22" s="166">
        <f t="shared" si="6"/>
        <v>0</v>
      </c>
      <c r="J22" s="166">
        <f t="shared" si="6"/>
        <v>0</v>
      </c>
      <c r="K22" s="166">
        <f t="shared" si="6"/>
        <v>0</v>
      </c>
      <c r="L22" s="166">
        <f t="shared" si="6"/>
        <v>0</v>
      </c>
      <c r="M22" s="166">
        <f t="shared" si="6"/>
        <v>0</v>
      </c>
      <c r="N22" s="166">
        <f t="shared" si="6"/>
        <v>0</v>
      </c>
      <c r="O22" s="166">
        <f>IF(O19&gt;0,IF(O24&lt;=$A$4,0,IF($D$24&gt;$A$5,0,IF(O24&lt;$A$6,O19-O21,$A$5-O21-$D$24))),0)</f>
        <v>0</v>
      </c>
      <c r="P22" s="100"/>
      <c r="Q22" s="168"/>
    </row>
    <row r="23" spans="1:17" ht="15.75" hidden="1" x14ac:dyDescent="0.25">
      <c r="A23" s="144" t="s">
        <v>104</v>
      </c>
      <c r="B23" s="99"/>
      <c r="C23" s="99"/>
      <c r="D23" s="100"/>
      <c r="E23" s="100">
        <f t="shared" ref="E23:N23" si="7">IF(E19&gt;0,IF(E24&gt;$A$5,E24-E22-E21-$D$24,0),0)</f>
        <v>0</v>
      </c>
      <c r="F23" s="100">
        <f t="shared" si="7"/>
        <v>0</v>
      </c>
      <c r="G23" s="100">
        <f t="shared" si="7"/>
        <v>0</v>
      </c>
      <c r="H23" s="100">
        <f t="shared" si="7"/>
        <v>0</v>
      </c>
      <c r="I23" s="100">
        <f t="shared" si="7"/>
        <v>0</v>
      </c>
      <c r="J23" s="100">
        <f t="shared" si="7"/>
        <v>0</v>
      </c>
      <c r="K23" s="100">
        <f t="shared" si="7"/>
        <v>0</v>
      </c>
      <c r="L23" s="100">
        <f t="shared" si="7"/>
        <v>0</v>
      </c>
      <c r="M23" s="100">
        <f t="shared" si="7"/>
        <v>0</v>
      </c>
      <c r="N23" s="100">
        <f t="shared" si="7"/>
        <v>0</v>
      </c>
      <c r="O23" s="100">
        <f>IF(O19&gt;0,IF(O24&gt;$A$5,O24-O22-O21-$D$24,0),0)</f>
        <v>0</v>
      </c>
      <c r="P23" s="100"/>
      <c r="Q23" s="168"/>
    </row>
    <row r="24" spans="1:17" ht="15.75" x14ac:dyDescent="0.25">
      <c r="A24" s="263" t="s">
        <v>93</v>
      </c>
      <c r="B24" s="264"/>
      <c r="C24" s="264"/>
      <c r="D24" s="183">
        <f>K5-P18</f>
        <v>4</v>
      </c>
      <c r="E24" s="166">
        <f t="shared" ref="E24:O24" si="8">D24+E18</f>
        <v>4</v>
      </c>
      <c r="F24" s="166">
        <f t="shared" si="8"/>
        <v>4</v>
      </c>
      <c r="G24" s="166">
        <f t="shared" si="8"/>
        <v>4</v>
      </c>
      <c r="H24" s="166">
        <f t="shared" si="8"/>
        <v>4</v>
      </c>
      <c r="I24" s="166">
        <f t="shared" si="8"/>
        <v>4</v>
      </c>
      <c r="J24" s="166">
        <f t="shared" si="8"/>
        <v>4</v>
      </c>
      <c r="K24" s="166">
        <f t="shared" si="8"/>
        <v>4</v>
      </c>
      <c r="L24" s="166">
        <f t="shared" si="8"/>
        <v>4</v>
      </c>
      <c r="M24" s="166">
        <f t="shared" si="8"/>
        <v>4</v>
      </c>
      <c r="N24" s="166">
        <f t="shared" si="8"/>
        <v>4</v>
      </c>
      <c r="O24" s="166">
        <f t="shared" si="8"/>
        <v>4</v>
      </c>
      <c r="P24" s="166"/>
      <c r="Q24" s="169"/>
    </row>
    <row r="25" spans="1:17" ht="15.75" x14ac:dyDescent="0.25">
      <c r="A25" s="263" t="s">
        <v>94</v>
      </c>
      <c r="B25" s="264"/>
      <c r="C25" s="264"/>
      <c r="D25" s="172"/>
      <c r="E25" s="166">
        <f>E21</f>
        <v>0</v>
      </c>
      <c r="F25" s="166">
        <f>F21</f>
        <v>0</v>
      </c>
      <c r="G25" s="166">
        <f>G21</f>
        <v>0</v>
      </c>
      <c r="H25" s="166">
        <f>H21</f>
        <v>0</v>
      </c>
      <c r="I25" s="166">
        <f>I21</f>
        <v>0</v>
      </c>
      <c r="J25" s="166">
        <f t="shared" ref="J25:O25" si="9">J21</f>
        <v>0</v>
      </c>
      <c r="K25" s="166">
        <f t="shared" si="9"/>
        <v>0</v>
      </c>
      <c r="L25" s="166">
        <f t="shared" si="9"/>
        <v>0</v>
      </c>
      <c r="M25" s="166">
        <f t="shared" si="9"/>
        <v>0</v>
      </c>
      <c r="N25" s="166">
        <f t="shared" si="9"/>
        <v>0</v>
      </c>
      <c r="O25" s="166">
        <f t="shared" si="9"/>
        <v>0</v>
      </c>
      <c r="P25" s="166">
        <f>SUM(D25:O25)</f>
        <v>0</v>
      </c>
      <c r="Q25" s="169">
        <f>P25*E4</f>
        <v>0</v>
      </c>
    </row>
    <row r="26" spans="1:17" ht="15.75" x14ac:dyDescent="0.25">
      <c r="A26" s="263" t="s">
        <v>95</v>
      </c>
      <c r="B26" s="264"/>
      <c r="C26" s="264"/>
      <c r="D26" s="172"/>
      <c r="E26" s="166">
        <f t="shared" ref="E26:O27" si="10">E22</f>
        <v>0</v>
      </c>
      <c r="F26" s="166">
        <f t="shared" si="10"/>
        <v>0</v>
      </c>
      <c r="G26" s="166">
        <f t="shared" si="10"/>
        <v>0</v>
      </c>
      <c r="H26" s="166">
        <f t="shared" si="10"/>
        <v>0</v>
      </c>
      <c r="I26" s="166">
        <f t="shared" si="10"/>
        <v>0</v>
      </c>
      <c r="J26" s="166">
        <f t="shared" si="10"/>
        <v>0</v>
      </c>
      <c r="K26" s="166">
        <f t="shared" si="10"/>
        <v>0</v>
      </c>
      <c r="L26" s="166">
        <f t="shared" si="10"/>
        <v>0</v>
      </c>
      <c r="M26" s="166">
        <f t="shared" si="10"/>
        <v>0</v>
      </c>
      <c r="N26" s="166">
        <f t="shared" si="10"/>
        <v>0</v>
      </c>
      <c r="O26" s="166">
        <f t="shared" si="10"/>
        <v>0</v>
      </c>
      <c r="P26" s="166">
        <f>SUM(D26:O26)</f>
        <v>0</v>
      </c>
      <c r="Q26" s="169">
        <f>P26*E5</f>
        <v>0</v>
      </c>
    </row>
    <row r="27" spans="1:17" ht="16.5" thickBot="1" x14ac:dyDescent="0.3">
      <c r="A27" s="259" t="s">
        <v>96</v>
      </c>
      <c r="B27" s="260"/>
      <c r="C27" s="260"/>
      <c r="D27" s="174"/>
      <c r="E27" s="170">
        <f t="shared" si="10"/>
        <v>0</v>
      </c>
      <c r="F27" s="170">
        <f t="shared" si="10"/>
        <v>0</v>
      </c>
      <c r="G27" s="170">
        <f t="shared" si="10"/>
        <v>0</v>
      </c>
      <c r="H27" s="170">
        <f t="shared" si="10"/>
        <v>0</v>
      </c>
      <c r="I27" s="170">
        <f>I23</f>
        <v>0</v>
      </c>
      <c r="J27" s="170">
        <f t="shared" si="10"/>
        <v>0</v>
      </c>
      <c r="K27" s="170">
        <f t="shared" si="10"/>
        <v>0</v>
      </c>
      <c r="L27" s="170">
        <f t="shared" si="10"/>
        <v>0</v>
      </c>
      <c r="M27" s="170">
        <f t="shared" si="10"/>
        <v>0</v>
      </c>
      <c r="N27" s="170">
        <f t="shared" si="10"/>
        <v>0</v>
      </c>
      <c r="O27" s="170">
        <f t="shared" si="10"/>
        <v>0</v>
      </c>
      <c r="P27" s="170">
        <f>SUM(D27:O27)</f>
        <v>0</v>
      </c>
      <c r="Q27" s="171">
        <f>P27*E6</f>
        <v>0</v>
      </c>
    </row>
    <row r="28" spans="1:17" ht="15.75" x14ac:dyDescent="0.25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139"/>
      <c r="P28" s="100"/>
      <c r="Q28" s="99"/>
    </row>
    <row r="29" spans="1:17" ht="3.75" customHeight="1" x14ac:dyDescent="0.25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139"/>
      <c r="P29" s="100"/>
      <c r="Q29" s="99"/>
    </row>
    <row r="30" spans="1:17" ht="4.5" customHeight="1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139"/>
      <c r="P30" s="100"/>
      <c r="Q30" s="99"/>
    </row>
    <row r="31" spans="1:17" ht="16.5" thickBot="1" x14ac:dyDescent="0.3">
      <c r="A31" s="99"/>
      <c r="B31" s="99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139"/>
      <c r="P31" s="100"/>
      <c r="Q31" s="99"/>
    </row>
    <row r="32" spans="1:17" ht="15.75" x14ac:dyDescent="0.25">
      <c r="A32" s="265" t="s">
        <v>105</v>
      </c>
      <c r="B32" s="266"/>
      <c r="C32" s="266"/>
      <c r="D32" s="266"/>
      <c r="E32" s="267"/>
      <c r="F32" s="99"/>
      <c r="G32" s="99"/>
      <c r="H32" s="99"/>
      <c r="I32" s="99"/>
      <c r="J32" s="99"/>
      <c r="K32" s="99"/>
      <c r="L32" s="99"/>
      <c r="M32" s="99"/>
      <c r="N32" s="99"/>
      <c r="O32" s="139"/>
      <c r="P32" s="100"/>
      <c r="Q32" s="99"/>
    </row>
    <row r="33" spans="1:17" ht="16.5" thickBot="1" x14ac:dyDescent="0.3">
      <c r="A33" s="215"/>
      <c r="B33" s="268">
        <v>2026</v>
      </c>
      <c r="C33" s="269"/>
      <c r="D33" s="270">
        <v>2025</v>
      </c>
      <c r="E33" s="271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100"/>
      <c r="Q33" s="99"/>
    </row>
    <row r="34" spans="1:17" ht="16.5" thickBot="1" x14ac:dyDescent="0.3">
      <c r="A34" s="175" t="s">
        <v>73</v>
      </c>
      <c r="B34" s="216" t="s">
        <v>74</v>
      </c>
      <c r="C34" s="217" t="s">
        <v>75</v>
      </c>
      <c r="D34" s="218" t="s">
        <v>74</v>
      </c>
      <c r="E34" s="219" t="s">
        <v>75</v>
      </c>
      <c r="F34" s="99"/>
      <c r="G34" s="210" t="s">
        <v>106</v>
      </c>
      <c r="H34" s="161"/>
      <c r="I34" s="161"/>
      <c r="J34" s="161"/>
      <c r="K34" s="184">
        <v>1</v>
      </c>
      <c r="L34" s="99"/>
      <c r="M34" s="99"/>
      <c r="N34" s="99"/>
      <c r="O34" s="99"/>
      <c r="P34" s="99"/>
      <c r="Q34" s="100"/>
    </row>
    <row r="35" spans="1:17" ht="16.5" thickBot="1" x14ac:dyDescent="0.3">
      <c r="A35" s="176" t="s">
        <v>107</v>
      </c>
      <c r="B35" s="220">
        <v>2500</v>
      </c>
      <c r="C35" s="221">
        <f>B35/12</f>
        <v>208.33333333333334</v>
      </c>
      <c r="D35" s="222">
        <v>2500</v>
      </c>
      <c r="E35" s="223">
        <f>D35/12</f>
        <v>208.33333333333334</v>
      </c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100"/>
      <c r="Q35" s="99"/>
    </row>
    <row r="36" spans="1:17" ht="16.5" thickBot="1" x14ac:dyDescent="0.3">
      <c r="A36" s="99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100"/>
      <c r="Q36" s="99"/>
    </row>
    <row r="37" spans="1:17" ht="15.75" x14ac:dyDescent="0.25">
      <c r="A37" s="257" t="s">
        <v>108</v>
      </c>
      <c r="B37" s="258"/>
      <c r="C37" s="258"/>
      <c r="D37" s="164" t="s">
        <v>78</v>
      </c>
      <c r="E37" s="164" t="s">
        <v>79</v>
      </c>
      <c r="F37" s="164" t="s">
        <v>80</v>
      </c>
      <c r="G37" s="164" t="s">
        <v>81</v>
      </c>
      <c r="H37" s="164" t="s">
        <v>82</v>
      </c>
      <c r="I37" s="164" t="s">
        <v>83</v>
      </c>
      <c r="J37" s="164" t="s">
        <v>84</v>
      </c>
      <c r="K37" s="164" t="s">
        <v>85</v>
      </c>
      <c r="L37" s="164" t="s">
        <v>86</v>
      </c>
      <c r="M37" s="164" t="s">
        <v>87</v>
      </c>
      <c r="N37" s="164" t="s">
        <v>88</v>
      </c>
      <c r="O37" s="164" t="s">
        <v>89</v>
      </c>
      <c r="P37" s="164"/>
      <c r="Q37" s="165" t="s">
        <v>91</v>
      </c>
    </row>
    <row r="38" spans="1:17" ht="16.5" thickBot="1" x14ac:dyDescent="0.3">
      <c r="A38" s="259" t="s">
        <v>109</v>
      </c>
      <c r="B38" s="260"/>
      <c r="C38" s="260"/>
      <c r="D38" s="170">
        <f>K34</f>
        <v>1</v>
      </c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87">
        <f>D38*B35</f>
        <v>2500</v>
      </c>
    </row>
    <row r="39" spans="1:17" ht="15.75" x14ac:dyDescent="0.2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100"/>
      <c r="Q39" s="99"/>
    </row>
    <row r="40" spans="1:17" ht="16.5" thickBot="1" x14ac:dyDescent="0.3">
      <c r="A40" s="99" t="s">
        <v>110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139"/>
      <c r="P40" s="100"/>
      <c r="Q40" s="99"/>
    </row>
    <row r="41" spans="1:17" ht="15.75" x14ac:dyDescent="0.25">
      <c r="A41" s="261" t="s">
        <v>111</v>
      </c>
      <c r="B41" s="262"/>
      <c r="C41" s="262"/>
      <c r="D41" s="164" t="s">
        <v>78</v>
      </c>
      <c r="E41" s="164" t="s">
        <v>79</v>
      </c>
      <c r="F41" s="164" t="s">
        <v>80</v>
      </c>
      <c r="G41" s="164" t="s">
        <v>81</v>
      </c>
      <c r="H41" s="164" t="s">
        <v>82</v>
      </c>
      <c r="I41" s="164" t="s">
        <v>83</v>
      </c>
      <c r="J41" s="164" t="s">
        <v>84</v>
      </c>
      <c r="K41" s="164" t="s">
        <v>85</v>
      </c>
      <c r="L41" s="164" t="s">
        <v>86</v>
      </c>
      <c r="M41" s="164" t="s">
        <v>87</v>
      </c>
      <c r="N41" s="164" t="s">
        <v>88</v>
      </c>
      <c r="O41" s="164" t="s">
        <v>89</v>
      </c>
      <c r="P41" s="164" t="s">
        <v>99</v>
      </c>
      <c r="Q41" s="165" t="s">
        <v>91</v>
      </c>
    </row>
    <row r="42" spans="1:17" ht="15.75" x14ac:dyDescent="0.25">
      <c r="A42" s="263" t="s">
        <v>112</v>
      </c>
      <c r="B42" s="264"/>
      <c r="C42" s="264"/>
      <c r="D42" s="172"/>
      <c r="E42" s="185">
        <v>0</v>
      </c>
      <c r="F42" s="185">
        <v>0</v>
      </c>
      <c r="G42" s="185">
        <v>0</v>
      </c>
      <c r="H42" s="185">
        <v>0</v>
      </c>
      <c r="I42" s="185">
        <v>0</v>
      </c>
      <c r="J42" s="185">
        <v>0</v>
      </c>
      <c r="K42" s="185">
        <v>0</v>
      </c>
      <c r="L42" s="185">
        <v>0</v>
      </c>
      <c r="M42" s="185">
        <v>0</v>
      </c>
      <c r="N42" s="185">
        <v>0</v>
      </c>
      <c r="O42" s="185">
        <v>0</v>
      </c>
      <c r="P42" s="166">
        <f>SUM(E42:O42)</f>
        <v>0</v>
      </c>
      <c r="Q42" s="167">
        <f>P43*E35</f>
        <v>0</v>
      </c>
    </row>
    <row r="43" spans="1:17" ht="16.5" thickBot="1" x14ac:dyDescent="0.3">
      <c r="A43" s="259" t="s">
        <v>93</v>
      </c>
      <c r="B43" s="260"/>
      <c r="C43" s="260"/>
      <c r="D43" s="188"/>
      <c r="E43" s="188">
        <f>E42</f>
        <v>0</v>
      </c>
      <c r="F43" s="188">
        <f>E43+F42</f>
        <v>0</v>
      </c>
      <c r="G43" s="188">
        <f t="shared" ref="G43:O43" si="11">F43+G42</f>
        <v>0</v>
      </c>
      <c r="H43" s="188">
        <f t="shared" si="11"/>
        <v>0</v>
      </c>
      <c r="I43" s="188">
        <f t="shared" si="11"/>
        <v>0</v>
      </c>
      <c r="J43" s="188">
        <f t="shared" si="11"/>
        <v>0</v>
      </c>
      <c r="K43" s="188">
        <f t="shared" si="11"/>
        <v>0</v>
      </c>
      <c r="L43" s="188">
        <f t="shared" si="11"/>
        <v>0</v>
      </c>
      <c r="M43" s="188">
        <f t="shared" si="11"/>
        <v>0</v>
      </c>
      <c r="N43" s="188">
        <f t="shared" si="11"/>
        <v>0</v>
      </c>
      <c r="O43" s="188">
        <f t="shared" si="11"/>
        <v>0</v>
      </c>
      <c r="P43" s="188">
        <f>SUM(E43:O43)</f>
        <v>0</v>
      </c>
      <c r="Q43" s="189"/>
    </row>
    <row r="44" spans="1:17" ht="15.75" x14ac:dyDescent="0.25">
      <c r="A44" s="177"/>
      <c r="B44" s="177"/>
      <c r="C44" s="177"/>
      <c r="D44" s="178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79"/>
    </row>
    <row r="45" spans="1:17" ht="15.75" x14ac:dyDescent="0.25">
      <c r="A45" s="180" t="s">
        <v>113</v>
      </c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  <c r="Q45" s="182">
        <f>Q9+Q18+Q38+Q42</f>
        <v>37500</v>
      </c>
    </row>
  </sheetData>
  <mergeCells count="23">
    <mergeCell ref="A24:C24"/>
    <mergeCell ref="A1:C1"/>
    <mergeCell ref="B2:C2"/>
    <mergeCell ref="D2:E2"/>
    <mergeCell ref="A8:C8"/>
    <mergeCell ref="A9:C9"/>
    <mergeCell ref="A11:C11"/>
    <mergeCell ref="A12:C12"/>
    <mergeCell ref="A13:C13"/>
    <mergeCell ref="A14:C14"/>
    <mergeCell ref="A17:C17"/>
    <mergeCell ref="A18:C18"/>
    <mergeCell ref="A25:C25"/>
    <mergeCell ref="A26:C26"/>
    <mergeCell ref="A27:C27"/>
    <mergeCell ref="A32:E32"/>
    <mergeCell ref="B33:C33"/>
    <mergeCell ref="D33:E33"/>
    <mergeCell ref="A37:C37"/>
    <mergeCell ref="A38:C38"/>
    <mergeCell ref="A41:C41"/>
    <mergeCell ref="A42:C42"/>
    <mergeCell ref="A43:C43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5229D726941D42BA16FFD4B721850D" ma:contentTypeVersion="19" ma:contentTypeDescription="Opprett et nytt dokument." ma:contentTypeScope="" ma:versionID="25fa7bd9e0d0db9f010f38cdd41d6d80">
  <xsd:schema xmlns:xsd="http://www.w3.org/2001/XMLSchema" xmlns:xs="http://www.w3.org/2001/XMLSchema" xmlns:p="http://schemas.microsoft.com/office/2006/metadata/properties" xmlns:ns2="ca3404b7-d41a-41d3-91d2-d71b7f46e57e" xmlns:ns3="7c9d1c7a-e604-4e0c-959e-d5090845b67b" xmlns:ns4="8ae5ad45-4e29-4d1d-9321-7100209e479b" targetNamespace="http://schemas.microsoft.com/office/2006/metadata/properties" ma:root="true" ma:fieldsID="d3242193e204d840db74c332b2606c67" ns2:_="" ns3:_="" ns4:_="">
    <xsd:import namespace="ca3404b7-d41a-41d3-91d2-d71b7f46e57e"/>
    <xsd:import namespace="7c9d1c7a-e604-4e0c-959e-d5090845b67b"/>
    <xsd:import namespace="8ae5ad45-4e29-4d1d-9321-7100209e4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404b7-d41a-41d3-91d2-d71b7f46e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ildemerkelapper" ma:readOnly="false" ma:fieldId="{5cf76f15-5ced-4ddc-b409-7134ff3c332f}" ma:taxonomyMulti="true" ma:sspId="598a948a-a94c-4e58-bc8a-0f21f01cf9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d1c7a-e604-4e0c-959e-d5090845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e5ad45-4e29-4d1d-9321-7100209e479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649b26b5-19ff-4270-adf1-1b4ebbe18718}" ma:internalName="TaxCatchAll" ma:showField="CatchAllData" ma:web="7c9d1c7a-e604-4e0c-959e-d5090845b6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a3404b7-d41a-41d3-91d2-d71b7f46e57e">
      <Terms xmlns="http://schemas.microsoft.com/office/infopath/2007/PartnerControls"/>
    </lcf76f155ced4ddcb4097134ff3c332f>
    <TaxCatchAll xmlns="8ae5ad45-4e29-4d1d-9321-7100209e479b" xsi:nil="true"/>
  </documentManagement>
</p:properties>
</file>

<file path=customXml/itemProps1.xml><?xml version="1.0" encoding="utf-8"?>
<ds:datastoreItem xmlns:ds="http://schemas.openxmlformats.org/officeDocument/2006/customXml" ds:itemID="{176191A4-4714-45FF-B4F2-B06F518426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E2747-7F1B-462A-BE71-1BD25E017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404b7-d41a-41d3-91d2-d71b7f46e57e"/>
    <ds:schemaRef ds:uri="7c9d1c7a-e604-4e0c-959e-d5090845b67b"/>
    <ds:schemaRef ds:uri="8ae5ad45-4e29-4d1d-9321-7100209e47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554780-0990-40EF-B881-B752D64A7F27}">
  <ds:schemaRefs>
    <ds:schemaRef ds:uri="http://schemas.microsoft.com/office/2006/metadata/properties"/>
    <ds:schemaRef ds:uri="http://schemas.microsoft.com/office/infopath/2007/PartnerControls"/>
    <ds:schemaRef ds:uri="ca3404b7-d41a-41d3-91d2-d71b7f46e57e"/>
    <ds:schemaRef ds:uri="8ae5ad45-4e29-4d1d-9321-7100209e47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1</vt:i4>
      </vt:variant>
    </vt:vector>
  </HeadingPairs>
  <TitlesOfParts>
    <vt:vector size="6" baseType="lpstr">
      <vt:lpstr>Forside</vt:lpstr>
      <vt:lpstr>Kalkulator</vt:lpstr>
      <vt:lpstr>SK</vt:lpstr>
      <vt:lpstr>Andre kommuner</vt:lpstr>
      <vt:lpstr>Pos_tjen</vt:lpstr>
      <vt:lpstr>SK!Utskriftsområde</vt:lpstr>
    </vt:vector>
  </TitlesOfParts>
  <Manager/>
  <Company>Statens kartverk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Statens kartverk</dc:creator>
  <cp:keywords/>
  <dc:description/>
  <cp:lastModifiedBy>Sissel Skovly</cp:lastModifiedBy>
  <cp:revision/>
  <dcterms:created xsi:type="dcterms:W3CDTF">2004-09-06T13:33:18Z</dcterms:created>
  <dcterms:modified xsi:type="dcterms:W3CDTF">2025-12-11T14:34:49Z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0x010100D65229D726941D42BA16FFD4B721850D</vt:lpwstr>
  </property>
  <property fmtid="{D5CDD505-2E9C-101B-9397-08002B2CF9AE}" pid="4" name="MediaServiceImageTags">
    <vt:lpwstr/>
  </property>
</Properties>
</file>